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rushkinads\Downloads\"/>
    </mc:Choice>
  </mc:AlternateContent>
  <bookViews>
    <workbookView xWindow="0" yWindow="0" windowWidth="28800" windowHeight="11565"/>
  </bookViews>
  <sheets>
    <sheet name="студенты" sheetId="1" r:id="rId1"/>
    <sheet name="прочие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0" i="2" l="1"/>
  <c r="C91" i="2" s="1"/>
  <c r="W79" i="2"/>
  <c r="S79" i="2"/>
  <c r="Q79" i="2"/>
  <c r="O79" i="2"/>
  <c r="W75" i="2"/>
  <c r="U75" i="2"/>
  <c r="S75" i="2"/>
  <c r="Q75" i="2"/>
  <c r="O75" i="2"/>
  <c r="W64" i="2"/>
  <c r="U64" i="2"/>
  <c r="S64" i="2"/>
  <c r="Q64" i="2"/>
  <c r="O64" i="2"/>
  <c r="U79" i="2"/>
  <c r="E48" i="2"/>
  <c r="N9" i="2" s="1"/>
  <c r="W9" i="2" s="1"/>
  <c r="E47" i="2"/>
  <c r="E46" i="2"/>
  <c r="E45" i="2"/>
  <c r="E44" i="2"/>
  <c r="X40" i="2"/>
  <c r="V40" i="2"/>
  <c r="T40" i="2"/>
  <c r="R40" i="2"/>
  <c r="P40" i="2"/>
  <c r="S26" i="2"/>
  <c r="D26" i="2"/>
  <c r="U26" i="2" s="1"/>
  <c r="S23" i="2"/>
  <c r="T23" i="2" s="1"/>
  <c r="D23" i="2"/>
  <c r="Q23" i="2" s="1"/>
  <c r="R23" i="2" s="1"/>
  <c r="W21" i="2"/>
  <c r="X21" i="2" s="1"/>
  <c r="U21" i="2"/>
  <c r="V21" i="2" s="1"/>
  <c r="S21" i="2"/>
  <c r="T21" i="2" s="1"/>
  <c r="Q21" i="2"/>
  <c r="R21" i="2" s="1"/>
  <c r="O21" i="2"/>
  <c r="P21" i="2" s="1"/>
  <c r="D19" i="2"/>
  <c r="S19" i="2" s="1"/>
  <c r="T19" i="2" s="1"/>
  <c r="W17" i="2"/>
  <c r="X17" i="2" s="1"/>
  <c r="U17" i="2"/>
  <c r="V17" i="2" s="1"/>
  <c r="S17" i="2"/>
  <c r="T17" i="2" s="1"/>
  <c r="Q17" i="2"/>
  <c r="R17" i="2" s="1"/>
  <c r="P17" i="2"/>
  <c r="O17" i="2"/>
  <c r="W15" i="2"/>
  <c r="X15" i="2" s="1"/>
  <c r="U15" i="2"/>
  <c r="V15" i="2" s="1"/>
  <c r="S15" i="2"/>
  <c r="T15" i="2" s="1"/>
  <c r="Q15" i="2"/>
  <c r="R15" i="2" s="1"/>
  <c r="O15" i="2"/>
  <c r="P15" i="2" s="1"/>
  <c r="W13" i="2"/>
  <c r="X13" i="2" s="1"/>
  <c r="V13" i="2"/>
  <c r="U13" i="2"/>
  <c r="S13" i="2"/>
  <c r="T13" i="2" s="1"/>
  <c r="R13" i="2"/>
  <c r="Q13" i="2"/>
  <c r="O13" i="2"/>
  <c r="P13" i="2" s="1"/>
  <c r="W11" i="2"/>
  <c r="X11" i="2" s="1"/>
  <c r="U11" i="2"/>
  <c r="V11" i="2" s="1"/>
  <c r="S11" i="2"/>
  <c r="T11" i="2" s="1"/>
  <c r="Q11" i="2"/>
  <c r="R11" i="2" s="1"/>
  <c r="O11" i="2"/>
  <c r="P11" i="2" s="1"/>
  <c r="S9" i="2"/>
  <c r="T9" i="2" s="1"/>
  <c r="M9" i="2"/>
  <c r="U9" i="2" s="1"/>
  <c r="L9" i="2"/>
  <c r="K9" i="2"/>
  <c r="Q9" i="2" s="1"/>
  <c r="J9" i="2"/>
  <c r="O9" i="2" s="1"/>
  <c r="Q66" i="1"/>
  <c r="O66" i="1"/>
  <c r="W62" i="1"/>
  <c r="U62" i="1"/>
  <c r="S62" i="1"/>
  <c r="Q62" i="1"/>
  <c r="O62" i="1"/>
  <c r="W66" i="1"/>
  <c r="U66" i="1"/>
  <c r="S66" i="1"/>
  <c r="E38" i="1"/>
  <c r="M10" i="1" s="1"/>
  <c r="V10" i="1" s="1"/>
  <c r="E37" i="1"/>
  <c r="L10" i="1" s="1"/>
  <c r="T10" i="1" s="1"/>
  <c r="E36" i="1"/>
  <c r="K10" i="1" s="1"/>
  <c r="R10" i="1" s="1"/>
  <c r="E35" i="1"/>
  <c r="E34" i="1"/>
  <c r="I10" i="1" s="1"/>
  <c r="N10" i="1" s="1"/>
  <c r="N24" i="1"/>
  <c r="O24" i="1" s="1"/>
  <c r="D24" i="1"/>
  <c r="T24" i="1" s="1"/>
  <c r="U24" i="1" s="1"/>
  <c r="V22" i="1"/>
  <c r="W22" i="1" s="1"/>
  <c r="T22" i="1"/>
  <c r="U22" i="1" s="1"/>
  <c r="R22" i="1"/>
  <c r="S22" i="1" s="1"/>
  <c r="P22" i="1"/>
  <c r="Q22" i="1" s="1"/>
  <c r="N22" i="1"/>
  <c r="O22" i="1" s="1"/>
  <c r="T20" i="1"/>
  <c r="U20" i="1" s="1"/>
  <c r="N20" i="1"/>
  <c r="O20" i="1" s="1"/>
  <c r="D20" i="1"/>
  <c r="R20" i="1" s="1"/>
  <c r="S20" i="1" s="1"/>
  <c r="V18" i="1"/>
  <c r="W18" i="1" s="1"/>
  <c r="U18" i="1"/>
  <c r="T18" i="1"/>
  <c r="R18" i="1"/>
  <c r="S18" i="1" s="1"/>
  <c r="P18" i="1"/>
  <c r="Q18" i="1" s="1"/>
  <c r="O18" i="1"/>
  <c r="N18" i="1"/>
  <c r="V16" i="1"/>
  <c r="W16" i="1" s="1"/>
  <c r="T16" i="1"/>
  <c r="U16" i="1" s="1"/>
  <c r="R16" i="1"/>
  <c r="S16" i="1" s="1"/>
  <c r="Q16" i="1"/>
  <c r="P16" i="1"/>
  <c r="N16" i="1"/>
  <c r="O16" i="1" s="1"/>
  <c r="V14" i="1"/>
  <c r="W14" i="1" s="1"/>
  <c r="U14" i="1"/>
  <c r="T14" i="1"/>
  <c r="R14" i="1"/>
  <c r="S14" i="1" s="1"/>
  <c r="Q14" i="1"/>
  <c r="P14" i="1"/>
  <c r="N14" i="1"/>
  <c r="O14" i="1" s="1"/>
  <c r="W12" i="1"/>
  <c r="V12" i="1"/>
  <c r="T12" i="1"/>
  <c r="U12" i="1" s="1"/>
  <c r="S12" i="1"/>
  <c r="R12" i="1"/>
  <c r="P12" i="1"/>
  <c r="Q12" i="1" s="1"/>
  <c r="N12" i="1"/>
  <c r="O12" i="1" s="1"/>
  <c r="J10" i="1"/>
  <c r="P10" i="1" s="1"/>
  <c r="U19" i="2" l="1"/>
  <c r="V19" i="2" s="1"/>
  <c r="O19" i="2"/>
  <c r="P19" i="2" s="1"/>
  <c r="P20" i="1"/>
  <c r="Q20" i="1" s="1"/>
  <c r="V20" i="1"/>
  <c r="W20" i="1" s="1"/>
  <c r="R24" i="1"/>
  <c r="S24" i="1" s="1"/>
  <c r="Q19" i="2"/>
  <c r="R19" i="2" s="1"/>
  <c r="O26" i="2"/>
  <c r="S36" i="2"/>
  <c r="S37" i="2" s="1"/>
  <c r="S38" i="2" s="1"/>
  <c r="S40" i="2" s="1"/>
  <c r="W19" i="2"/>
  <c r="X19" i="2" s="1"/>
  <c r="W26" i="2"/>
  <c r="V24" i="1"/>
  <c r="W24" i="1" s="1"/>
  <c r="Q26" i="2"/>
  <c r="Q36" i="2" s="1"/>
  <c r="P9" i="2"/>
  <c r="R9" i="2"/>
  <c r="X9" i="2"/>
  <c r="V9" i="2"/>
  <c r="U23" i="2"/>
  <c r="V23" i="2" s="1"/>
  <c r="O23" i="2"/>
  <c r="P23" i="2" s="1"/>
  <c r="W23" i="2"/>
  <c r="X23" i="2" s="1"/>
  <c r="W10" i="1"/>
  <c r="W26" i="1" s="1"/>
  <c r="R26" i="1"/>
  <c r="S10" i="1"/>
  <c r="S26" i="1" s="1"/>
  <c r="T26" i="1"/>
  <c r="U10" i="1"/>
  <c r="U26" i="1" s="1"/>
  <c r="N26" i="1"/>
  <c r="O10" i="1"/>
  <c r="O26" i="1" s="1"/>
  <c r="Q10" i="1"/>
  <c r="P24" i="1"/>
  <c r="Q24" i="1" s="1"/>
  <c r="Y26" i="2" l="1"/>
  <c r="V26" i="1"/>
  <c r="U36" i="2"/>
  <c r="U37" i="2" s="1"/>
  <c r="U38" i="2" s="1"/>
  <c r="U40" i="2" s="1"/>
  <c r="W36" i="2"/>
  <c r="Q37" i="2"/>
  <c r="Q38" i="2" s="1"/>
  <c r="Q40" i="2" s="1"/>
  <c r="O36" i="2"/>
  <c r="S27" i="1"/>
  <c r="S54" i="1" s="1"/>
  <c r="S56" i="1" s="1"/>
  <c r="O27" i="1"/>
  <c r="O54" i="1" s="1"/>
  <c r="O56" i="1" s="1"/>
  <c r="T27" i="1"/>
  <c r="T28" i="1" s="1"/>
  <c r="T30" i="1" s="1"/>
  <c r="R27" i="1"/>
  <c r="R28" i="1"/>
  <c r="R30" i="1" s="1"/>
  <c r="U27" i="1"/>
  <c r="U54" i="1" s="1"/>
  <c r="U56" i="1" s="1"/>
  <c r="W28" i="1"/>
  <c r="W53" i="1" s="1"/>
  <c r="W52" i="1" s="1"/>
  <c r="W27" i="1"/>
  <c r="W54" i="1" s="1"/>
  <c r="W56" i="1" s="1"/>
  <c r="N27" i="1"/>
  <c r="N28" i="1" s="1"/>
  <c r="N30" i="1" s="1"/>
  <c r="P26" i="1"/>
  <c r="Q26" i="1"/>
  <c r="V27" i="1"/>
  <c r="V28" i="1" s="1"/>
  <c r="V30" i="1" s="1"/>
  <c r="C94" i="2" l="1"/>
  <c r="O37" i="2"/>
  <c r="O38" i="2"/>
  <c r="O40" i="2" s="1"/>
  <c r="W37" i="2"/>
  <c r="W38" i="2" s="1"/>
  <c r="W40" i="2" s="1"/>
  <c r="O28" i="1"/>
  <c r="Q27" i="1"/>
  <c r="Q54" i="1" s="1"/>
  <c r="Q56" i="1" s="1"/>
  <c r="Q28" i="1"/>
  <c r="Q53" i="1" s="1"/>
  <c r="Q52" i="1" s="1"/>
  <c r="U28" i="1"/>
  <c r="S28" i="1"/>
  <c r="P27" i="1"/>
  <c r="P28" i="1" s="1"/>
  <c r="P30" i="1" s="1"/>
  <c r="W30" i="1"/>
  <c r="S53" i="1" l="1"/>
  <c r="S52" i="1" s="1"/>
  <c r="S30" i="1"/>
  <c r="Q30" i="1"/>
  <c r="U53" i="1"/>
  <c r="U52" i="1" s="1"/>
  <c r="U30" i="1"/>
  <c r="O53" i="1"/>
  <c r="O52" i="1" s="1"/>
  <c r="O30" i="1"/>
</calcChain>
</file>

<file path=xl/comments1.xml><?xml version="1.0" encoding="utf-8"?>
<comments xmlns="http://schemas.openxmlformats.org/spreadsheetml/2006/main">
  <authors>
    <author>Чернявская Вера Николаевна</author>
  </authors>
  <commentList>
    <comment ref="D12" authorId="0" shapeId="0">
      <text>
        <r>
          <rPr>
            <b/>
            <sz val="14"/>
            <color indexed="81"/>
            <rFont val="Tahoma"/>
            <family val="2"/>
            <charset val="204"/>
          </rPr>
          <t>ЮГ:</t>
        </r>
        <r>
          <rPr>
            <sz val="14"/>
            <color indexed="81"/>
            <rFont val="Tahoma"/>
            <family val="2"/>
            <charset val="204"/>
          </rPr>
          <t xml:space="preserve">
общ.1 (4эт, кирпич)</t>
        </r>
      </text>
    </comment>
    <comment ref="E12" authorId="0" shapeId="0">
      <text>
        <r>
          <rPr>
            <b/>
            <sz val="14"/>
            <color indexed="81"/>
            <rFont val="Tahoma"/>
            <family val="2"/>
            <charset val="204"/>
          </rPr>
          <t>ЮГ:</t>
        </r>
        <r>
          <rPr>
            <sz val="14"/>
            <color indexed="81"/>
            <rFont val="Tahoma"/>
            <family val="2"/>
            <charset val="204"/>
          </rPr>
          <t xml:space="preserve">
(общ.2,4,5 панель)</t>
        </r>
      </text>
    </comment>
    <comment ref="F12" authorId="0" shapeId="0">
      <text>
        <r>
          <rPr>
            <b/>
            <sz val="12"/>
            <color indexed="81"/>
            <rFont val="Tahoma"/>
            <family val="2"/>
            <charset val="204"/>
          </rPr>
          <t>ЮГ: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(общ.3 9эт., кирпич)</t>
        </r>
      </text>
    </comment>
    <comment ref="E14" authorId="0" shapeId="0">
      <text>
        <r>
          <rPr>
            <b/>
            <sz val="9"/>
            <color indexed="81"/>
            <rFont val="Tahoma"/>
            <charset val="1"/>
          </rPr>
          <t>Чернявская Вера Николаевна:</t>
        </r>
        <r>
          <rPr>
            <sz val="9"/>
            <color indexed="81"/>
            <rFont val="Tahoma"/>
            <charset val="1"/>
          </rPr>
          <t xml:space="preserve">
блочного типа</t>
        </r>
      </text>
    </comment>
    <comment ref="C47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коэффициент соответствия платы - 0,165 - единый для всех граждан
</t>
        </r>
      </text>
    </comment>
    <comment ref="C52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общ.№1 -кирпич=0.9
общ.№2 - шлакоблок = 0.80
общ.№3 - кирпич = 0.9
общ.№4 - панель = 0.85
общ.№5 - панель = 0.85</t>
        </r>
      </text>
    </comment>
    <comment ref="C54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0,8 (нет мусоропровода, лифта)+0.01 (разд.комнаты)+0.01 (разд.санузел)+0.01(кухня более 7 кв.м.)=0,83</t>
        </r>
      </text>
    </comment>
    <comment ref="C55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0,9
 (наличие мусоропровода,  лифта)+0.01 (изолиров.комнаты)+0.01(кухня более 7 кв.м.)=0,92</t>
        </r>
      </text>
    </comment>
    <comment ref="C56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0,9 (наличие лифта, мусоропровода)+0.01 (изолированные комнаты)+0.01(кухня более 7 кв.м.)=0,92</t>
        </r>
      </text>
    </comment>
  </commentList>
</comments>
</file>

<file path=xl/comments2.xml><?xml version="1.0" encoding="utf-8"?>
<comments xmlns="http://schemas.openxmlformats.org/spreadsheetml/2006/main">
  <authors>
    <author>Чернявская Вера Николаевна</author>
  </authors>
  <commentList>
    <comment ref="D11" authorId="0" shapeId="0">
      <text>
        <r>
          <rPr>
            <b/>
            <sz val="14"/>
            <color indexed="81"/>
            <rFont val="Tahoma"/>
            <family val="2"/>
            <charset val="204"/>
          </rPr>
          <t>ЮГ:</t>
        </r>
        <r>
          <rPr>
            <sz val="14"/>
            <color indexed="81"/>
            <rFont val="Tahoma"/>
            <family val="2"/>
            <charset val="204"/>
          </rPr>
          <t xml:space="preserve">
общ.1 (4эт, кирпич)</t>
        </r>
      </text>
    </comment>
    <comment ref="E11" authorId="0" shapeId="0">
      <text>
        <r>
          <rPr>
            <b/>
            <sz val="14"/>
            <color indexed="81"/>
            <rFont val="Tahoma"/>
            <family val="2"/>
            <charset val="204"/>
          </rPr>
          <t>ЮГ:</t>
        </r>
        <r>
          <rPr>
            <sz val="14"/>
            <color indexed="81"/>
            <rFont val="Tahoma"/>
            <family val="2"/>
            <charset val="204"/>
          </rPr>
          <t xml:space="preserve">
(общ.2,4,5 панель)</t>
        </r>
      </text>
    </comment>
    <comment ref="F11" authorId="0" shapeId="0">
      <text>
        <r>
          <rPr>
            <b/>
            <sz val="12"/>
            <color indexed="81"/>
            <rFont val="Tahoma"/>
            <family val="2"/>
            <charset val="204"/>
          </rPr>
          <t>ЮГ: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sz val="14"/>
            <color indexed="81"/>
            <rFont val="Tahoma"/>
            <family val="2"/>
            <charset val="204"/>
          </rPr>
          <t>(общ.3 9эт., кирпич)</t>
        </r>
      </text>
    </comment>
    <comment ref="E13" authorId="0" shapeId="0">
      <text>
        <r>
          <rPr>
            <b/>
            <sz val="9"/>
            <color indexed="81"/>
            <rFont val="Tahoma"/>
            <charset val="1"/>
          </rPr>
          <t>Чернявская Вера Николаевна:</t>
        </r>
        <r>
          <rPr>
            <sz val="9"/>
            <color indexed="81"/>
            <rFont val="Tahoma"/>
            <charset val="1"/>
          </rPr>
          <t xml:space="preserve">
блочного типа</t>
        </r>
      </text>
    </comment>
    <comment ref="I15" authorId="0" shapeId="0">
      <text>
        <r>
          <rPr>
            <b/>
            <sz val="9"/>
            <color indexed="81"/>
            <rFont val="Tahoma"/>
            <family val="2"/>
            <charset val="204"/>
          </rPr>
          <t>Чернявская Вера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 сайта муп ПОВВ, тарифы в счетах на 2023</t>
        </r>
      </text>
    </comment>
    <comment ref="I17" authorId="0" shapeId="0">
      <text>
        <r>
          <rPr>
            <b/>
            <sz val="9"/>
            <color indexed="81"/>
            <rFont val="Tahoma"/>
            <family val="2"/>
            <charset val="204"/>
          </rPr>
          <t>Чернявская Вера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 сайта муп ПОВВ, тарифы в счетах на 2023</t>
        </r>
      </text>
    </commen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Чернявская Вера Николаевна:</t>
        </r>
        <r>
          <rPr>
            <sz val="9"/>
            <color indexed="81"/>
            <rFont val="Tahoma"/>
            <family val="2"/>
            <charset val="204"/>
          </rPr>
          <t xml:space="preserve">
с сайта муп ПОВВ, тарифы в счетах на 2023</t>
        </r>
      </text>
    </comment>
    <comment ref="C57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коэффициент соответствия платы - 0,165 - единый для всех граждан
</t>
        </r>
      </text>
    </comment>
    <comment ref="C62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общ.№1 -кирпич=0.9
общ.№2 - шлакоблок = 0.80
общ.№3 - кирпич = 0.9
общ.№4 - панель = 0.85
общ.№5 - панель = 0.85</t>
        </r>
      </text>
    </comment>
    <comment ref="C64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0,8 (нет мусоропровода, лифта)+0.01 (разд.комнаты)+0.01 (разд.санузел)+0.01(кухня более 7 кв.м.)=0,83</t>
        </r>
      </text>
    </comment>
    <comment ref="C65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0,9
 (наличие мусоропровода,  лифта)+0.01 (изолиров.комнаты)+0.01(кухня более 7 кв.м.)=0,92</t>
        </r>
      </text>
    </comment>
    <comment ref="C66" authorId="0" shapeId="0">
      <text>
        <r>
          <rPr>
            <b/>
            <sz val="12"/>
            <color indexed="81"/>
            <rFont val="Tahoma"/>
            <family val="2"/>
            <charset val="204"/>
          </rPr>
          <t>Автор:</t>
        </r>
        <r>
          <rPr>
            <sz val="12"/>
            <color indexed="81"/>
            <rFont val="Tahoma"/>
            <family val="2"/>
            <charset val="204"/>
          </rPr>
          <t xml:space="preserve">
0,9 (наличие лифта, мусоропровода)+0.01 (изолированные комнаты)+0.01(кухня более 7 кв.м.)=0,92</t>
        </r>
      </text>
    </comment>
  </commentList>
</comments>
</file>

<file path=xl/sharedStrings.xml><?xml version="1.0" encoding="utf-8"?>
<sst xmlns="http://schemas.openxmlformats.org/spreadsheetml/2006/main" count="287" uniqueCount="120">
  <si>
    <t>2026 год</t>
  </si>
  <si>
    <t xml:space="preserve">РАСЧЕТ  СТОИМОСТИ  ПРОЖИВАНИЯ  В ОБЩЕЖИТИЯХ </t>
  </si>
  <si>
    <t>с 01.10.2026</t>
  </si>
  <si>
    <t>ИСТОЧНИКИ ДАННЫХ ДЛЯ РАСЧЕТА СТОИМОСТИ ПРОЖИВАНИЯ В ОБЩЕЖИТИИ</t>
  </si>
  <si>
    <t>РАСЧЕТ</t>
  </si>
  <si>
    <t>ОБЩЕЖИТИЕ № 1</t>
  </si>
  <si>
    <t>ОБЩЕЖИТИЕ № 2</t>
  </si>
  <si>
    <t>ОБЩЕЖИТИЕ № 3</t>
  </si>
  <si>
    <t>ОБЩЕЖИТИЕ № 4</t>
  </si>
  <si>
    <t>ОБЩЕЖИТИЕ № 5</t>
  </si>
  <si>
    <t>Норматив</t>
  </si>
  <si>
    <t>СТОИМОСТЬ, руб/чел в месяц</t>
  </si>
  <si>
    <t>С ПРИМЕНЕНИЕМ КОЭФФИЦИЕНТА (найм - 0,5, тепло - 0,5, вода - 1,0, электроэнергия - 0,9)</t>
  </si>
  <si>
    <t>С ПРИМЕНЕНИЕМ КОЭФФИЦИЕНТА (найм - 0,75, тепло - 0,5, вода - 1,0, электроэнергия - 0,9)</t>
  </si>
  <si>
    <t>норматив</t>
  </si>
  <si>
    <t>тариф</t>
  </si>
  <si>
    <t>ПЛАТА ЗА НАЙМ</t>
  </si>
  <si>
    <t>Письмо Министерства образования и науки РФ от 26 марта 2014 г. N 09-567 "О направлении методических рекомендаций по расчету размера платы за проживание в общежитиях"</t>
  </si>
  <si>
    <t>Решение Чел.Гор. Думы от 28.03.2023 №37/8 "О внесении изменений  в Решение Челябинской городской Думы от 19 ноября 2019 г. N 4/10 "О плате за пользование жилым помещением (плате за наем) в государственном или муниципальном жилищном фонде города Челябинска"</t>
  </si>
  <si>
    <t>руб/м2</t>
  </si>
  <si>
    <t>м2/чел</t>
  </si>
  <si>
    <t>руб/чел</t>
  </si>
  <si>
    <t>общ.1</t>
  </si>
  <si>
    <t>общ.2</t>
  </si>
  <si>
    <t>общ.3</t>
  </si>
  <si>
    <t>общ.4</t>
  </si>
  <si>
    <t>общ.5</t>
  </si>
  <si>
    <t>ОТОПЛЕНИЕ</t>
  </si>
  <si>
    <t>Постановление Министерства тарифного регулирования и энергетики Челябинской области  от 21.06.2018 № 34/3 (в зависимости от этажности здания и материала стен)</t>
  </si>
  <si>
    <r>
      <t>П</t>
    </r>
    <r>
      <rPr>
        <sz val="11"/>
        <rFont val="Times New Roman"/>
        <family val="1"/>
        <charset val="204"/>
      </rPr>
      <t>остановление Министерства тарифного регулирования и энергетики Челябинской области от 18.12.2025 №88/24 "О внесении изменений в постановление Министерства тариф.регулирования ЧО от 31.03.2023 г.  N 20/2"Об установлении тарифов на тепловую энергию, поставляемую АО "УСТЭК-Челябинск" потребителям зоны теплоснабжения N 01 Челябинского городского округа и долгосрочных параметров регулирования"</t>
    </r>
  </si>
  <si>
    <t>Гкал/кв.м. в месяц общ.   № 1 (4эт, кирпич)</t>
  </si>
  <si>
    <t>Гкал/кв.м. в месяц общ. № 4,5 (9 эт., панели)</t>
  </si>
  <si>
    <t>Гкал/кв.м. в месяц общ. № 2,3  (5-9эт, кирпич)</t>
  </si>
  <si>
    <t>Гкал/чел в месяц</t>
  </si>
  <si>
    <t>руб/Гкал</t>
  </si>
  <si>
    <t>.</t>
  </si>
  <si>
    <t>ТЕПЛОВАЯ ЭНЕРГИЯ НА ПОДОГРЕВ ВОДЫ</t>
  </si>
  <si>
    <t>Решение Челябинской городской Думы  №14/9 от 05.09.2006 (с изм. От 29.05.2018) "О нормативах потребления коммунальных услуг по горячему водоснабжению и отоплению (теплоснабжению) в городе Челябинске"</t>
  </si>
  <si>
    <t>Гкал/на 1чел. в мес. в общ 1,2</t>
  </si>
  <si>
    <t>Гкал/на 1чел. в мес. в общ 3,4,5</t>
  </si>
  <si>
    <t>ГОРЯЧАЯ ВОДА</t>
  </si>
  <si>
    <t xml:space="preserve">Постановление Министерства тарифного регулирования и энергетики Челябинской области от 21 июня 2018 г. N 34/2 </t>
  </si>
  <si>
    <t>Постановление Министерства тарифного регулирования и энергетики Челябинской обл. от 12.12.2025 г. N 87/266 "О корректировке на 2026 год производственных программ и тарифов на питьевую воду и водотведение, водоотведение (очистку сточных вод), установленных на 2024-2028 годы для муниципального унитарного предприятия "производственное объединение водоснабжения и водоотведения" г. Челябинска. оказывающего услуги холодного водоснабжения и водоотведения потребителям Челябинского городского округа и Сосновского муниципального округа Челябинской области"</t>
  </si>
  <si>
    <t xml:space="preserve">куб. м./чел в месяц </t>
  </si>
  <si>
    <t>руб/куб.м</t>
  </si>
  <si>
    <t>ХОЛОДНОЕ ВОДОСНАБЖЕНИЕ</t>
  </si>
  <si>
    <t>Постановление Министерства тарифного регулирования и энергетики Челябинской области от 21 июня 2018 г. N 34/2</t>
  </si>
  <si>
    <t>Постановление Министерства тарифного регулирования и энергетики Челябинской обл. от 12.12.2025 г. N 87/266 "О корректировке на 2026 год производственных программ и тарифов на питьевую воду и водотведение, водоотведение (очистку сточных вод), установленных на 2024-2028 годы для муниципального унитарного предприятия "производственное объединение водоснабжения и водоотведения" г. Челябинска. оказывающего услуги холодного водоснабжения и водоотведения потребителям Челябинского городского округа и Сосновского муниципального округа Челябинской области "</t>
  </si>
  <si>
    <t xml:space="preserve">куб.м./чел в месяц </t>
  </si>
  <si>
    <t>ВОДООТВЕДЕНИЕ</t>
  </si>
  <si>
    <t>куб.м./чел в месяц</t>
  </si>
  <si>
    <t>ЭЛЕКТРОЭНЕРГИЯ</t>
  </si>
  <si>
    <t>Постановление Государственного комитета «Единый тарифный орган Челяб. обл.» от 23.12.2010 № 49/4 «Об установлении нормативов потребления электрической энергии собственникам и пользователям помещений в многоквартирных домах и жилых домов»</t>
  </si>
  <si>
    <t xml:space="preserve">Постановление Министерства тарифного регулирования и энергетики Челябинской области от 30.12.2025 г. N 96/1 "Об установлении цен (тарифов) на электрическую энергию для населения и приравненных к нему категорий потребителей по Челябинской области на 2026 год"
</t>
  </si>
  <si>
    <t>кВт/чел в месяц</t>
  </si>
  <si>
    <t>руб/кВт</t>
  </si>
  <si>
    <t>Вывоз ТКО</t>
  </si>
  <si>
    <t>Постановление Министерства тарифного регулирования и энергетики Челябинской области от 31 августа 2017 г. N 42/1
"Об утверждении нормативов накопления твердых коммунальных отходов на территории Челябинской области"</t>
  </si>
  <si>
    <t xml:space="preserve">Постановление Министерства тарифного регулирования и энергетики Челябинской обл. от 19.12.2025 г. N 89/7 "Об установлении льготного тарифа на услугу по обращению с твердыми коммунальными отходами, оказываемую населению Челябинского кластера Челябинской области региональным оператором по обращению с твердыми коммунальными отходами обществом с ограниченной ответственностью "Центр коммунального сервиса" </t>
  </si>
  <si>
    <t>м3/чел в месяц</t>
  </si>
  <si>
    <t>руб/м3</t>
  </si>
  <si>
    <t>ИТОГО</t>
  </si>
  <si>
    <t>С УЧЕТОМ ПЛАТЫ ЗА НАЙМ</t>
  </si>
  <si>
    <t>коммунальные услуги</t>
  </si>
  <si>
    <t>найм</t>
  </si>
  <si>
    <t>СТОИМОСТЬ ПРОЖИВАНИЯ для лиц, указанных в ч. 5 ст. 36 Федер. закона №127-ФЗ от 29.12.2012</t>
  </si>
  <si>
    <t>БЕЗ УЧЕТА ПЛАТЫ ЗА НАЙМ</t>
  </si>
  <si>
    <t>Расчет тарифа за найм 1м2 жилого помещения</t>
  </si>
  <si>
    <t>Наименование</t>
  </si>
  <si>
    <t>Формула для расчета</t>
  </si>
  <si>
    <t>Расчет</t>
  </si>
  <si>
    <t>1. Плата за найм</t>
  </si>
  <si>
    <r>
      <t>П</t>
    </r>
    <r>
      <rPr>
        <vertAlign val="subscript"/>
        <sz val="16"/>
        <rFont val="Arial"/>
        <family val="2"/>
        <charset val="204"/>
      </rPr>
      <t>нj</t>
    </r>
    <r>
      <rPr>
        <sz val="16"/>
        <rFont val="Arial"/>
        <family val="2"/>
        <charset val="204"/>
      </rPr>
      <t>=Н</t>
    </r>
    <r>
      <rPr>
        <vertAlign val="subscript"/>
        <sz val="16"/>
        <rFont val="Arial"/>
        <family val="2"/>
        <charset val="204"/>
      </rPr>
      <t>б</t>
    </r>
    <r>
      <rPr>
        <sz val="16"/>
        <rFont val="Arial"/>
        <family val="2"/>
        <charset val="204"/>
      </rPr>
      <t>*К</t>
    </r>
    <r>
      <rPr>
        <vertAlign val="subscript"/>
        <sz val="16"/>
        <rFont val="Arial"/>
        <family val="2"/>
        <charset val="204"/>
      </rPr>
      <t>j</t>
    </r>
    <r>
      <rPr>
        <sz val="16"/>
        <rFont val="Arial"/>
        <family val="2"/>
        <charset val="204"/>
      </rPr>
      <t>*К</t>
    </r>
    <r>
      <rPr>
        <vertAlign val="subscript"/>
        <sz val="16"/>
        <rFont val="Arial"/>
        <family val="2"/>
        <charset val="204"/>
      </rPr>
      <t>с</t>
    </r>
    <r>
      <rPr>
        <sz val="16"/>
        <rFont val="Arial"/>
        <family val="2"/>
        <charset val="204"/>
      </rPr>
      <t>*П</t>
    </r>
    <r>
      <rPr>
        <vertAlign val="subscript"/>
        <sz val="16"/>
        <rFont val="Arial"/>
        <family val="2"/>
        <charset val="204"/>
      </rPr>
      <t>j</t>
    </r>
  </si>
  <si>
    <t>10.943= 72.88*0,91*0,165*1 для общ 1</t>
  </si>
  <si>
    <t>10.582=72.88*0,88*0,165*1 для общ.2</t>
  </si>
  <si>
    <t>11.304=72.88*0,94*0,165*1 для общ.3</t>
  </si>
  <si>
    <t>11.063=72.88*0,92*0,165*1 для общ.4</t>
  </si>
  <si>
    <t>11.063=72.88*0,92*0,165*1 для общ.5</t>
  </si>
  <si>
    <t>ком.усл.</t>
  </si>
  <si>
    <r>
      <t>Н</t>
    </r>
    <r>
      <rPr>
        <vertAlign val="subscript"/>
        <sz val="16"/>
        <rFont val="Arial"/>
        <family val="2"/>
        <charset val="204"/>
      </rPr>
      <t xml:space="preserve">б </t>
    </r>
    <r>
      <rPr>
        <sz val="16"/>
        <rFont val="Arial"/>
        <family val="2"/>
        <charset val="204"/>
      </rPr>
      <t>=</t>
    </r>
  </si>
  <si>
    <t>Базовый размер платы за пользование жилым помещением (платы за наем)</t>
  </si>
  <si>
    <t>ЧЕЛЯБИНСКАЯ ГОРОДСКАЯ ДУМА решение от 19.11.2019 г №4/10</t>
  </si>
  <si>
    <t>(в ред. Решения Челябинской городской Думы от 28.03.2023 N 37/8)</t>
  </si>
  <si>
    <t>ч.5ст.36 127-ФЗ от 29.12.12</t>
  </si>
  <si>
    <r>
      <t>К</t>
    </r>
    <r>
      <rPr>
        <vertAlign val="subscript"/>
        <sz val="16"/>
        <rFont val="Arial"/>
        <family val="2"/>
        <charset val="204"/>
      </rPr>
      <t xml:space="preserve">j </t>
    </r>
    <r>
      <rPr>
        <sz val="16"/>
        <rFont val="Arial"/>
        <family val="2"/>
        <charset val="204"/>
      </rPr>
      <t>=</t>
    </r>
  </si>
  <si>
    <r>
      <t>(К</t>
    </r>
    <r>
      <rPr>
        <vertAlign val="subscript"/>
        <sz val="16"/>
        <rFont val="Arial"/>
        <family val="2"/>
        <charset val="204"/>
      </rPr>
      <t>1</t>
    </r>
    <r>
      <rPr>
        <sz val="16"/>
        <rFont val="Arial"/>
        <family val="2"/>
        <charset val="204"/>
      </rPr>
      <t>+К</t>
    </r>
    <r>
      <rPr>
        <vertAlign val="subscript"/>
        <sz val="16"/>
        <rFont val="Arial"/>
        <family val="2"/>
        <charset val="204"/>
      </rPr>
      <t>2</t>
    </r>
    <r>
      <rPr>
        <sz val="16"/>
        <rFont val="Arial"/>
        <family val="2"/>
        <charset val="204"/>
      </rPr>
      <t>+К</t>
    </r>
    <r>
      <rPr>
        <vertAlign val="subscript"/>
        <sz val="16"/>
        <rFont val="Arial"/>
        <family val="2"/>
        <charset val="204"/>
      </rPr>
      <t>3</t>
    </r>
    <r>
      <rPr>
        <sz val="16"/>
        <rFont val="Arial"/>
        <family val="2"/>
        <charset val="204"/>
      </rPr>
      <t>) / 3</t>
    </r>
  </si>
  <si>
    <t xml:space="preserve">0,91 = (0,90+0,83+1)/3 для общ 1 </t>
  </si>
  <si>
    <t>0,88=(0,80+0,83+1)/3 для общ.2</t>
  </si>
  <si>
    <t>0,94=(0,90+0,92+1)/3 для общ.3</t>
  </si>
  <si>
    <t>0,92=(0,85+0,92+1)/3 для общ.4</t>
  </si>
  <si>
    <t>0,92=(0,85+0,92+1) /3 для общ.5</t>
  </si>
  <si>
    <r>
      <t>К</t>
    </r>
    <r>
      <rPr>
        <vertAlign val="subscript"/>
        <sz val="16"/>
        <rFont val="Arial"/>
        <family val="2"/>
        <charset val="204"/>
      </rPr>
      <t xml:space="preserve">с </t>
    </r>
    <r>
      <rPr>
        <sz val="16"/>
        <rFont val="Arial"/>
        <family val="2"/>
        <charset val="204"/>
      </rPr>
      <t>=</t>
    </r>
  </si>
  <si>
    <t>Коэффициент соответствия платы</t>
  </si>
  <si>
    <r>
      <t>П</t>
    </r>
    <r>
      <rPr>
        <vertAlign val="subscript"/>
        <sz val="16"/>
        <rFont val="Arial"/>
        <family val="2"/>
        <charset val="204"/>
      </rPr>
      <t xml:space="preserve">j </t>
    </r>
    <r>
      <rPr>
        <sz val="16"/>
        <rFont val="Arial"/>
        <family val="2"/>
        <charset val="204"/>
      </rPr>
      <t>=</t>
    </r>
  </si>
  <si>
    <t>Площадь J-го помещения (м2)</t>
  </si>
  <si>
    <t>Рассчитано на 2026</t>
  </si>
  <si>
    <r>
      <t>К</t>
    </r>
    <r>
      <rPr>
        <vertAlign val="subscript"/>
        <sz val="16"/>
        <rFont val="Arial"/>
        <family val="2"/>
        <charset val="204"/>
      </rPr>
      <t>1</t>
    </r>
    <r>
      <rPr>
        <sz val="16"/>
        <rFont val="Arial"/>
        <family val="2"/>
        <charset val="204"/>
      </rPr>
      <t>=</t>
    </r>
  </si>
  <si>
    <t>Качество жилого помещения</t>
  </si>
  <si>
    <t>0,9 для общ 1 и 3; 0,8 для общ.№2; 0,85 для общ 4,5</t>
  </si>
  <si>
    <r>
      <t>К</t>
    </r>
    <r>
      <rPr>
        <vertAlign val="subscript"/>
        <sz val="16"/>
        <rFont val="Arial"/>
        <family val="2"/>
        <charset val="204"/>
      </rPr>
      <t xml:space="preserve">2 </t>
    </r>
    <r>
      <rPr>
        <sz val="16"/>
        <rFont val="Arial"/>
        <family val="2"/>
        <charset val="204"/>
      </rPr>
      <t>=</t>
    </r>
  </si>
  <si>
    <t>Благоустройство жилого помещения</t>
  </si>
  <si>
    <t>0,83 для общ.1,2</t>
  </si>
  <si>
    <t xml:space="preserve"> 0,92 для общ.№4</t>
  </si>
  <si>
    <t xml:space="preserve"> 0,92 для общ.3,5</t>
  </si>
  <si>
    <r>
      <t>К</t>
    </r>
    <r>
      <rPr>
        <vertAlign val="subscript"/>
        <sz val="16"/>
        <rFont val="Arial"/>
        <family val="2"/>
        <charset val="204"/>
      </rPr>
      <t xml:space="preserve">3 </t>
    </r>
    <r>
      <rPr>
        <sz val="16"/>
        <rFont val="Arial"/>
        <family val="2"/>
        <charset val="204"/>
      </rPr>
      <t>=</t>
    </r>
  </si>
  <si>
    <t>Коэффициент месторасположение дома</t>
  </si>
  <si>
    <t>Предложения на 2026</t>
  </si>
  <si>
    <t>предложения 2026-приказ 2025</t>
  </si>
  <si>
    <t>2025 год</t>
  </si>
  <si>
    <t>Тариф, руб</t>
  </si>
  <si>
    <t>2024 г.</t>
  </si>
  <si>
    <t>Охрана</t>
  </si>
  <si>
    <t>39 991 072,68/12 мес/25 охр = 133303.58 руб. на 1 охр. в мес.</t>
  </si>
  <si>
    <t>2 охр.в общ.</t>
  </si>
  <si>
    <t>мест</t>
  </si>
  <si>
    <t>увеличение цены студентов в 2026 году по сравнению с 2025 годом на 11.21 % исходя из этого раценка для прочих увеличена на 11.21 %</t>
  </si>
  <si>
    <t>т.о увеличиваем 1500 на 11.21%</t>
  </si>
  <si>
    <t>округляем 1650</t>
  </si>
  <si>
    <t xml:space="preserve">либо - </t>
  </si>
  <si>
    <t>округляем - 2200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</si>
</sst>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4" x14ac:knownFonts="1">
    <font>
      <sz val="11"/>
      <color theme="1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16"/>
      <name val="Arial"/>
      <family val="2"/>
      <charset val="204"/>
    </font>
    <font>
      <sz val="14"/>
      <name val="Arial"/>
      <family val="2"/>
      <charset val="204"/>
    </font>
    <font>
      <vertAlign val="subscript"/>
      <sz val="16"/>
      <name val="Arial"/>
      <family val="2"/>
      <charset val="204"/>
    </font>
    <font>
      <i/>
      <sz val="12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1"/>
      <name val="Tahoma"/>
      <family val="2"/>
      <charset val="204"/>
    </font>
    <font>
      <sz val="14"/>
      <color indexed="81"/>
      <name val="Tahoma"/>
      <family val="2"/>
      <charset val="204"/>
    </font>
    <font>
      <b/>
      <sz val="12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indexed="81"/>
      <name val="Tahoma"/>
      <family val="2"/>
      <charset val="204"/>
    </font>
    <font>
      <b/>
      <sz val="16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1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/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2" fillId="2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2" fillId="0" borderId="1" xfId="0" applyFont="1" applyFill="1" applyBorder="1"/>
    <xf numFmtId="0" fontId="5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/>
    </xf>
    <xf numFmtId="2" fontId="4" fillId="0" borderId="13" xfId="0" applyNumberFormat="1" applyFont="1" applyFill="1" applyBorder="1" applyAlignment="1">
      <alignment horizontal="center" vertical="center"/>
    </xf>
    <xf numFmtId="2" fontId="4" fillId="0" borderId="15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5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2" fontId="4" fillId="2" borderId="18" xfId="0" applyNumberFormat="1" applyFont="1" applyFill="1" applyBorder="1"/>
    <xf numFmtId="2" fontId="4" fillId="0" borderId="17" xfId="0" applyNumberFormat="1" applyFont="1" applyFill="1" applyBorder="1"/>
    <xf numFmtId="2" fontId="4" fillId="0" borderId="19" xfId="0" applyNumberFormat="1" applyFont="1" applyFill="1" applyBorder="1"/>
    <xf numFmtId="0" fontId="5" fillId="2" borderId="2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13" xfId="0" applyNumberFormat="1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/>
    <xf numFmtId="0" fontId="4" fillId="0" borderId="17" xfId="0" applyFont="1" applyFill="1" applyBorder="1"/>
    <xf numFmtId="0" fontId="5" fillId="0" borderId="0" xfId="0" applyFont="1"/>
    <xf numFmtId="0" fontId="9" fillId="2" borderId="13" xfId="0" applyNumberFormat="1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4" fillId="2" borderId="13" xfId="0" applyFont="1" applyFill="1" applyBorder="1" applyAlignment="1">
      <alignment horizontal="center" wrapText="1"/>
    </xf>
    <xf numFmtId="2" fontId="4" fillId="0" borderId="14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/>
    <xf numFmtId="2" fontId="5" fillId="0" borderId="17" xfId="0" applyNumberFormat="1" applyFont="1" applyFill="1" applyBorder="1"/>
    <xf numFmtId="0" fontId="5" fillId="0" borderId="17" xfId="0" applyFont="1" applyFill="1" applyBorder="1"/>
    <xf numFmtId="2" fontId="5" fillId="0" borderId="19" xfId="0" applyNumberFormat="1" applyFont="1" applyFill="1" applyBorder="1"/>
    <xf numFmtId="0" fontId="5" fillId="2" borderId="2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wrapText="1"/>
    </xf>
    <xf numFmtId="0" fontId="5" fillId="2" borderId="16" xfId="0" applyFont="1" applyFill="1" applyBorder="1" applyAlignment="1">
      <alignment horizontal="center" wrapText="1"/>
    </xf>
    <xf numFmtId="0" fontId="4" fillId="2" borderId="22" xfId="0" applyFont="1" applyFill="1" applyBorder="1"/>
    <xf numFmtId="0" fontId="4" fillId="2" borderId="17" xfId="0" applyFont="1" applyFill="1" applyBorder="1" applyAlignment="1">
      <alignment wrapText="1"/>
    </xf>
    <xf numFmtId="0" fontId="4" fillId="0" borderId="19" xfId="0" applyFont="1" applyFill="1" applyBorder="1"/>
    <xf numFmtId="0" fontId="5" fillId="2" borderId="16" xfId="0" applyFont="1" applyFill="1" applyBorder="1" applyAlignment="1">
      <alignment wrapText="1"/>
    </xf>
    <xf numFmtId="0" fontId="5" fillId="2" borderId="17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2" borderId="8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/>
    </xf>
    <xf numFmtId="2" fontId="4" fillId="0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wrapText="1"/>
    </xf>
    <xf numFmtId="0" fontId="4" fillId="2" borderId="7" xfId="0" applyFont="1" applyFill="1" applyBorder="1"/>
    <xf numFmtId="0" fontId="4" fillId="0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2" borderId="0" xfId="0" applyFont="1" applyFill="1"/>
    <xf numFmtId="0" fontId="10" fillId="0" borderId="0" xfId="0" applyFont="1" applyFill="1"/>
    <xf numFmtId="0" fontId="4" fillId="2" borderId="7" xfId="0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2" fontId="10" fillId="0" borderId="0" xfId="0" applyNumberFormat="1" applyFont="1" applyFill="1"/>
    <xf numFmtId="0" fontId="7" fillId="0" borderId="0" xfId="0" applyFont="1"/>
    <xf numFmtId="0" fontId="11" fillId="2" borderId="0" xfId="0" applyFont="1" applyFill="1"/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left"/>
    </xf>
    <xf numFmtId="0" fontId="7" fillId="2" borderId="23" xfId="0" applyFont="1" applyFill="1" applyBorder="1" applyAlignment="1">
      <alignment horizontal="right"/>
    </xf>
    <xf numFmtId="0" fontId="11" fillId="0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14" fillId="2" borderId="7" xfId="0" applyFont="1" applyFill="1" applyBorder="1"/>
    <xf numFmtId="2" fontId="14" fillId="0" borderId="7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2" fontId="2" fillId="2" borderId="0" xfId="0" applyNumberFormat="1" applyFont="1" applyFill="1" applyBorder="1"/>
    <xf numFmtId="2" fontId="14" fillId="0" borderId="1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7" fillId="2" borderId="23" xfId="0" applyFont="1" applyFill="1" applyBorder="1" applyAlignment="1">
      <alignment horizontal="right" vertical="center"/>
    </xf>
    <xf numFmtId="164" fontId="2" fillId="2" borderId="0" xfId="0" applyNumberFormat="1" applyFont="1" applyFill="1"/>
    <xf numFmtId="2" fontId="14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/>
    <xf numFmtId="0" fontId="7" fillId="2" borderId="7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24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7" fillId="2" borderId="8" xfId="0" applyFont="1" applyFill="1" applyBorder="1" applyAlignment="1">
      <alignment horizontal="right" vertical="center"/>
    </xf>
    <xf numFmtId="0" fontId="7" fillId="2" borderId="8" xfId="0" applyFont="1" applyFill="1" applyBorder="1" applyAlignment="1">
      <alignment vertical="center"/>
    </xf>
    <xf numFmtId="2" fontId="2" fillId="0" borderId="0" xfId="0" applyNumberFormat="1" applyFont="1"/>
    <xf numFmtId="0" fontId="10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11" fillId="4" borderId="0" xfId="0" applyFont="1" applyFill="1"/>
    <xf numFmtId="0" fontId="2" fillId="4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0" fontId="14" fillId="4" borderId="7" xfId="0" applyFont="1" applyFill="1" applyBorder="1"/>
    <xf numFmtId="2" fontId="14" fillId="4" borderId="7" xfId="0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left" vertical="center"/>
    </xf>
    <xf numFmtId="0" fontId="14" fillId="0" borderId="7" xfId="0" applyFont="1" applyFill="1" applyBorder="1"/>
    <xf numFmtId="0" fontId="3" fillId="0" borderId="7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/>
    <xf numFmtId="2" fontId="14" fillId="0" borderId="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2" fontId="2" fillId="0" borderId="0" xfId="0" applyNumberFormat="1" applyFont="1" applyFill="1"/>
    <xf numFmtId="0" fontId="11" fillId="0" borderId="0" xfId="0" applyFont="1" applyFill="1"/>
    <xf numFmtId="0" fontId="3" fillId="2" borderId="0" xfId="0" applyFont="1" applyFill="1" applyAlignment="1">
      <alignment horizontal="right" vertical="center"/>
    </xf>
    <xf numFmtId="0" fontId="21" fillId="2" borderId="0" xfId="0" applyFont="1" applyFill="1"/>
    <xf numFmtId="2" fontId="4" fillId="5" borderId="13" xfId="0" applyNumberFormat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2" fontId="4" fillId="5" borderId="13" xfId="0" applyNumberFormat="1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0" fontId="5" fillId="2" borderId="23" xfId="0" applyFont="1" applyFill="1" applyBorder="1" applyAlignment="1">
      <alignment horizontal="center" wrapText="1"/>
    </xf>
    <xf numFmtId="0" fontId="4" fillId="0" borderId="23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6" xfId="0" applyFont="1" applyFill="1" applyBorder="1"/>
    <xf numFmtId="0" fontId="4" fillId="0" borderId="23" xfId="0" applyFont="1" applyFill="1" applyBorder="1"/>
    <xf numFmtId="0" fontId="4" fillId="0" borderId="27" xfId="0" applyFont="1" applyFill="1" applyBorder="1"/>
    <xf numFmtId="0" fontId="5" fillId="2" borderId="26" xfId="0" applyFont="1" applyFill="1" applyBorder="1" applyAlignment="1">
      <alignment wrapText="1"/>
    </xf>
    <xf numFmtId="0" fontId="5" fillId="2" borderId="24" xfId="0" applyFont="1" applyFill="1" applyBorder="1" applyAlignment="1">
      <alignment wrapText="1"/>
    </xf>
    <xf numFmtId="0" fontId="4" fillId="0" borderId="24" xfId="0" applyFont="1" applyFill="1" applyBorder="1"/>
    <xf numFmtId="2" fontId="4" fillId="6" borderId="8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4" fillId="2" borderId="0" xfId="0" applyFont="1" applyFill="1" applyBorder="1"/>
    <xf numFmtId="0" fontId="11" fillId="0" borderId="0" xfId="0" applyFont="1" applyFill="1" applyAlignment="1">
      <alignment vertical="center"/>
    </xf>
    <xf numFmtId="0" fontId="10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/>
    </xf>
    <xf numFmtId="0" fontId="2" fillId="7" borderId="0" xfId="0" applyFont="1" applyFill="1"/>
    <xf numFmtId="0" fontId="11" fillId="7" borderId="0" xfId="0" applyFont="1" applyFill="1" applyAlignment="1">
      <alignment vertical="center"/>
    </xf>
    <xf numFmtId="2" fontId="14" fillId="7" borderId="0" xfId="0" applyNumberFormat="1" applyFont="1" applyFill="1" applyBorder="1" applyAlignment="1">
      <alignment horizontal="center"/>
    </xf>
    <xf numFmtId="0" fontId="11" fillId="7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vertical="center"/>
    </xf>
    <xf numFmtId="0" fontId="3" fillId="7" borderId="7" xfId="0" applyFont="1" applyFill="1" applyBorder="1" applyAlignment="1">
      <alignment horizontal="left" vertical="center"/>
    </xf>
    <xf numFmtId="0" fontId="14" fillId="7" borderId="7" xfId="0" applyFont="1" applyFill="1" applyBorder="1"/>
    <xf numFmtId="2" fontId="14" fillId="7" borderId="7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1" fillId="2" borderId="0" xfId="0" applyFont="1" applyFill="1" applyBorder="1"/>
    <xf numFmtId="2" fontId="14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right" vertical="center"/>
    </xf>
    <xf numFmtId="0" fontId="7" fillId="0" borderId="0" xfId="0" applyFont="1" applyFill="1"/>
    <xf numFmtId="0" fontId="14" fillId="2" borderId="0" xfId="0" applyFont="1" applyFill="1" applyBorder="1" applyAlignment="1"/>
    <xf numFmtId="2" fontId="14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/>
    <xf numFmtId="0" fontId="2" fillId="0" borderId="0" xfId="0" applyFont="1" applyFill="1" applyBorder="1"/>
    <xf numFmtId="0" fontId="11" fillId="0" borderId="0" xfId="0" applyFont="1" applyFill="1" applyBorder="1"/>
    <xf numFmtId="2" fontId="14" fillId="0" borderId="0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/>
    </xf>
    <xf numFmtId="2" fontId="14" fillId="0" borderId="8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/>
    <xf numFmtId="0" fontId="2" fillId="2" borderId="23" xfId="0" applyFont="1" applyFill="1" applyBorder="1" applyAlignment="1"/>
    <xf numFmtId="0" fontId="10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right" vertical="center"/>
    </xf>
    <xf numFmtId="0" fontId="2" fillId="2" borderId="24" xfId="0" applyFont="1" applyFill="1" applyBorder="1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2" fontId="14" fillId="2" borderId="0" xfId="0" applyNumberFormat="1" applyFont="1" applyFill="1" applyBorder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23"/>
  <sheetViews>
    <sheetView tabSelected="1" topLeftCell="E16" zoomScale="60" zoomScaleNormal="60" workbookViewId="0">
      <selection activeCell="X57" sqref="X57"/>
    </sheetView>
  </sheetViews>
  <sheetFormatPr defaultColWidth="9.28515625" defaultRowHeight="12.75" outlineLevelRow="1" x14ac:dyDescent="0.2"/>
  <cols>
    <col min="1" max="1" width="28.5703125" style="6" customWidth="1"/>
    <col min="2" max="2" width="63.7109375" style="5" customWidth="1"/>
    <col min="3" max="3" width="123" style="5" customWidth="1"/>
    <col min="4" max="5" width="13" style="5" customWidth="1"/>
    <col min="6" max="6" width="14.28515625" style="5" customWidth="1"/>
    <col min="7" max="7" width="8.7109375" style="5" customWidth="1"/>
    <col min="8" max="8" width="14.5703125" style="5" bestFit="1" customWidth="1"/>
    <col min="9" max="9" width="10.7109375" style="3" bestFit="1" customWidth="1"/>
    <col min="10" max="12" width="11.28515625" style="3" customWidth="1"/>
    <col min="13" max="13" width="11" style="3" customWidth="1"/>
    <col min="14" max="14" width="12.7109375" style="6" customWidth="1"/>
    <col min="15" max="15" width="15.7109375" style="5" customWidth="1"/>
    <col min="16" max="16" width="14.28515625" style="5" customWidth="1"/>
    <col min="17" max="17" width="15.7109375" style="5" customWidth="1"/>
    <col min="18" max="18" width="12.7109375" style="5" customWidth="1"/>
    <col min="19" max="19" width="15.7109375" style="5" customWidth="1"/>
    <col min="20" max="20" width="14.5703125" style="5" customWidth="1"/>
    <col min="21" max="21" width="15.7109375" style="5" customWidth="1"/>
    <col min="22" max="22" width="12.7109375" style="5" customWidth="1"/>
    <col min="23" max="23" width="15.7109375" style="5" customWidth="1"/>
    <col min="24" max="24" width="10.28515625" style="6" customWidth="1"/>
    <col min="25" max="256" width="9.28515625" style="6"/>
    <col min="257" max="257" width="28.5703125" style="6" customWidth="1"/>
    <col min="258" max="258" width="63.7109375" style="6" customWidth="1"/>
    <col min="259" max="259" width="123" style="6" customWidth="1"/>
    <col min="260" max="261" width="13" style="6" customWidth="1"/>
    <col min="262" max="262" width="14.28515625" style="6" customWidth="1"/>
    <col min="263" max="263" width="8.7109375" style="6" customWidth="1"/>
    <col min="264" max="264" width="14.5703125" style="6" bestFit="1" customWidth="1"/>
    <col min="265" max="265" width="10.7109375" style="6" bestFit="1" customWidth="1"/>
    <col min="266" max="268" width="11.28515625" style="6" customWidth="1"/>
    <col min="269" max="269" width="11" style="6" customWidth="1"/>
    <col min="270" max="270" width="12.7109375" style="6" customWidth="1"/>
    <col min="271" max="271" width="15.7109375" style="6" customWidth="1"/>
    <col min="272" max="272" width="14.28515625" style="6" customWidth="1"/>
    <col min="273" max="273" width="15.7109375" style="6" customWidth="1"/>
    <col min="274" max="274" width="12.7109375" style="6" customWidth="1"/>
    <col min="275" max="275" width="15.7109375" style="6" customWidth="1"/>
    <col min="276" max="276" width="14.5703125" style="6" customWidth="1"/>
    <col min="277" max="277" width="15.7109375" style="6" customWidth="1"/>
    <col min="278" max="278" width="12.7109375" style="6" customWidth="1"/>
    <col min="279" max="279" width="15.7109375" style="6" customWidth="1"/>
    <col min="280" max="280" width="10.28515625" style="6" customWidth="1"/>
    <col min="281" max="512" width="9.28515625" style="6"/>
    <col min="513" max="513" width="28.5703125" style="6" customWidth="1"/>
    <col min="514" max="514" width="63.7109375" style="6" customWidth="1"/>
    <col min="515" max="515" width="123" style="6" customWidth="1"/>
    <col min="516" max="517" width="13" style="6" customWidth="1"/>
    <col min="518" max="518" width="14.28515625" style="6" customWidth="1"/>
    <col min="519" max="519" width="8.7109375" style="6" customWidth="1"/>
    <col min="520" max="520" width="14.5703125" style="6" bestFit="1" customWidth="1"/>
    <col min="521" max="521" width="10.7109375" style="6" bestFit="1" customWidth="1"/>
    <col min="522" max="524" width="11.28515625" style="6" customWidth="1"/>
    <col min="525" max="525" width="11" style="6" customWidth="1"/>
    <col min="526" max="526" width="12.7109375" style="6" customWidth="1"/>
    <col min="527" max="527" width="15.7109375" style="6" customWidth="1"/>
    <col min="528" max="528" width="14.28515625" style="6" customWidth="1"/>
    <col min="529" max="529" width="15.7109375" style="6" customWidth="1"/>
    <col min="530" max="530" width="12.7109375" style="6" customWidth="1"/>
    <col min="531" max="531" width="15.7109375" style="6" customWidth="1"/>
    <col min="532" max="532" width="14.5703125" style="6" customWidth="1"/>
    <col min="533" max="533" width="15.7109375" style="6" customWidth="1"/>
    <col min="534" max="534" width="12.7109375" style="6" customWidth="1"/>
    <col min="535" max="535" width="15.7109375" style="6" customWidth="1"/>
    <col min="536" max="536" width="10.28515625" style="6" customWidth="1"/>
    <col min="537" max="768" width="9.28515625" style="6"/>
    <col min="769" max="769" width="28.5703125" style="6" customWidth="1"/>
    <col min="770" max="770" width="63.7109375" style="6" customWidth="1"/>
    <col min="771" max="771" width="123" style="6" customWidth="1"/>
    <col min="772" max="773" width="13" style="6" customWidth="1"/>
    <col min="774" max="774" width="14.28515625" style="6" customWidth="1"/>
    <col min="775" max="775" width="8.7109375" style="6" customWidth="1"/>
    <col min="776" max="776" width="14.5703125" style="6" bestFit="1" customWidth="1"/>
    <col min="777" max="777" width="10.7109375" style="6" bestFit="1" customWidth="1"/>
    <col min="778" max="780" width="11.28515625" style="6" customWidth="1"/>
    <col min="781" max="781" width="11" style="6" customWidth="1"/>
    <col min="782" max="782" width="12.7109375" style="6" customWidth="1"/>
    <col min="783" max="783" width="15.7109375" style="6" customWidth="1"/>
    <col min="784" max="784" width="14.28515625" style="6" customWidth="1"/>
    <col min="785" max="785" width="15.7109375" style="6" customWidth="1"/>
    <col min="786" max="786" width="12.7109375" style="6" customWidth="1"/>
    <col min="787" max="787" width="15.7109375" style="6" customWidth="1"/>
    <col min="788" max="788" width="14.5703125" style="6" customWidth="1"/>
    <col min="789" max="789" width="15.7109375" style="6" customWidth="1"/>
    <col min="790" max="790" width="12.7109375" style="6" customWidth="1"/>
    <col min="791" max="791" width="15.7109375" style="6" customWidth="1"/>
    <col min="792" max="792" width="10.28515625" style="6" customWidth="1"/>
    <col min="793" max="1024" width="9.28515625" style="6"/>
    <col min="1025" max="1025" width="28.5703125" style="6" customWidth="1"/>
    <col min="1026" max="1026" width="63.7109375" style="6" customWidth="1"/>
    <col min="1027" max="1027" width="123" style="6" customWidth="1"/>
    <col min="1028" max="1029" width="13" style="6" customWidth="1"/>
    <col min="1030" max="1030" width="14.28515625" style="6" customWidth="1"/>
    <col min="1031" max="1031" width="8.7109375" style="6" customWidth="1"/>
    <col min="1032" max="1032" width="14.5703125" style="6" bestFit="1" customWidth="1"/>
    <col min="1033" max="1033" width="10.7109375" style="6" bestFit="1" customWidth="1"/>
    <col min="1034" max="1036" width="11.28515625" style="6" customWidth="1"/>
    <col min="1037" max="1037" width="11" style="6" customWidth="1"/>
    <col min="1038" max="1038" width="12.7109375" style="6" customWidth="1"/>
    <col min="1039" max="1039" width="15.7109375" style="6" customWidth="1"/>
    <col min="1040" max="1040" width="14.28515625" style="6" customWidth="1"/>
    <col min="1041" max="1041" width="15.7109375" style="6" customWidth="1"/>
    <col min="1042" max="1042" width="12.7109375" style="6" customWidth="1"/>
    <col min="1043" max="1043" width="15.7109375" style="6" customWidth="1"/>
    <col min="1044" max="1044" width="14.5703125" style="6" customWidth="1"/>
    <col min="1045" max="1045" width="15.7109375" style="6" customWidth="1"/>
    <col min="1046" max="1046" width="12.7109375" style="6" customWidth="1"/>
    <col min="1047" max="1047" width="15.7109375" style="6" customWidth="1"/>
    <col min="1048" max="1048" width="10.28515625" style="6" customWidth="1"/>
    <col min="1049" max="1280" width="9.28515625" style="6"/>
    <col min="1281" max="1281" width="28.5703125" style="6" customWidth="1"/>
    <col min="1282" max="1282" width="63.7109375" style="6" customWidth="1"/>
    <col min="1283" max="1283" width="123" style="6" customWidth="1"/>
    <col min="1284" max="1285" width="13" style="6" customWidth="1"/>
    <col min="1286" max="1286" width="14.28515625" style="6" customWidth="1"/>
    <col min="1287" max="1287" width="8.7109375" style="6" customWidth="1"/>
    <col min="1288" max="1288" width="14.5703125" style="6" bestFit="1" customWidth="1"/>
    <col min="1289" max="1289" width="10.7109375" style="6" bestFit="1" customWidth="1"/>
    <col min="1290" max="1292" width="11.28515625" style="6" customWidth="1"/>
    <col min="1293" max="1293" width="11" style="6" customWidth="1"/>
    <col min="1294" max="1294" width="12.7109375" style="6" customWidth="1"/>
    <col min="1295" max="1295" width="15.7109375" style="6" customWidth="1"/>
    <col min="1296" max="1296" width="14.28515625" style="6" customWidth="1"/>
    <col min="1297" max="1297" width="15.7109375" style="6" customWidth="1"/>
    <col min="1298" max="1298" width="12.7109375" style="6" customWidth="1"/>
    <col min="1299" max="1299" width="15.7109375" style="6" customWidth="1"/>
    <col min="1300" max="1300" width="14.5703125" style="6" customWidth="1"/>
    <col min="1301" max="1301" width="15.7109375" style="6" customWidth="1"/>
    <col min="1302" max="1302" width="12.7109375" style="6" customWidth="1"/>
    <col min="1303" max="1303" width="15.7109375" style="6" customWidth="1"/>
    <col min="1304" max="1304" width="10.28515625" style="6" customWidth="1"/>
    <col min="1305" max="1536" width="9.28515625" style="6"/>
    <col min="1537" max="1537" width="28.5703125" style="6" customWidth="1"/>
    <col min="1538" max="1538" width="63.7109375" style="6" customWidth="1"/>
    <col min="1539" max="1539" width="123" style="6" customWidth="1"/>
    <col min="1540" max="1541" width="13" style="6" customWidth="1"/>
    <col min="1542" max="1542" width="14.28515625" style="6" customWidth="1"/>
    <col min="1543" max="1543" width="8.7109375" style="6" customWidth="1"/>
    <col min="1544" max="1544" width="14.5703125" style="6" bestFit="1" customWidth="1"/>
    <col min="1545" max="1545" width="10.7109375" style="6" bestFit="1" customWidth="1"/>
    <col min="1546" max="1548" width="11.28515625" style="6" customWidth="1"/>
    <col min="1549" max="1549" width="11" style="6" customWidth="1"/>
    <col min="1550" max="1550" width="12.7109375" style="6" customWidth="1"/>
    <col min="1551" max="1551" width="15.7109375" style="6" customWidth="1"/>
    <col min="1552" max="1552" width="14.28515625" style="6" customWidth="1"/>
    <col min="1553" max="1553" width="15.7109375" style="6" customWidth="1"/>
    <col min="1554" max="1554" width="12.7109375" style="6" customWidth="1"/>
    <col min="1555" max="1555" width="15.7109375" style="6" customWidth="1"/>
    <col min="1556" max="1556" width="14.5703125" style="6" customWidth="1"/>
    <col min="1557" max="1557" width="15.7109375" style="6" customWidth="1"/>
    <col min="1558" max="1558" width="12.7109375" style="6" customWidth="1"/>
    <col min="1559" max="1559" width="15.7109375" style="6" customWidth="1"/>
    <col min="1560" max="1560" width="10.28515625" style="6" customWidth="1"/>
    <col min="1561" max="1792" width="9.28515625" style="6"/>
    <col min="1793" max="1793" width="28.5703125" style="6" customWidth="1"/>
    <col min="1794" max="1794" width="63.7109375" style="6" customWidth="1"/>
    <col min="1795" max="1795" width="123" style="6" customWidth="1"/>
    <col min="1796" max="1797" width="13" style="6" customWidth="1"/>
    <col min="1798" max="1798" width="14.28515625" style="6" customWidth="1"/>
    <col min="1799" max="1799" width="8.7109375" style="6" customWidth="1"/>
    <col min="1800" max="1800" width="14.5703125" style="6" bestFit="1" customWidth="1"/>
    <col min="1801" max="1801" width="10.7109375" style="6" bestFit="1" customWidth="1"/>
    <col min="1802" max="1804" width="11.28515625" style="6" customWidth="1"/>
    <col min="1805" max="1805" width="11" style="6" customWidth="1"/>
    <col min="1806" max="1806" width="12.7109375" style="6" customWidth="1"/>
    <col min="1807" max="1807" width="15.7109375" style="6" customWidth="1"/>
    <col min="1808" max="1808" width="14.28515625" style="6" customWidth="1"/>
    <col min="1809" max="1809" width="15.7109375" style="6" customWidth="1"/>
    <col min="1810" max="1810" width="12.7109375" style="6" customWidth="1"/>
    <col min="1811" max="1811" width="15.7109375" style="6" customWidth="1"/>
    <col min="1812" max="1812" width="14.5703125" style="6" customWidth="1"/>
    <col min="1813" max="1813" width="15.7109375" style="6" customWidth="1"/>
    <col min="1814" max="1814" width="12.7109375" style="6" customWidth="1"/>
    <col min="1815" max="1815" width="15.7109375" style="6" customWidth="1"/>
    <col min="1816" max="1816" width="10.28515625" style="6" customWidth="1"/>
    <col min="1817" max="2048" width="9.28515625" style="6"/>
    <col min="2049" max="2049" width="28.5703125" style="6" customWidth="1"/>
    <col min="2050" max="2050" width="63.7109375" style="6" customWidth="1"/>
    <col min="2051" max="2051" width="123" style="6" customWidth="1"/>
    <col min="2052" max="2053" width="13" style="6" customWidth="1"/>
    <col min="2054" max="2054" width="14.28515625" style="6" customWidth="1"/>
    <col min="2055" max="2055" width="8.7109375" style="6" customWidth="1"/>
    <col min="2056" max="2056" width="14.5703125" style="6" bestFit="1" customWidth="1"/>
    <col min="2057" max="2057" width="10.7109375" style="6" bestFit="1" customWidth="1"/>
    <col min="2058" max="2060" width="11.28515625" style="6" customWidth="1"/>
    <col min="2061" max="2061" width="11" style="6" customWidth="1"/>
    <col min="2062" max="2062" width="12.7109375" style="6" customWidth="1"/>
    <col min="2063" max="2063" width="15.7109375" style="6" customWidth="1"/>
    <col min="2064" max="2064" width="14.28515625" style="6" customWidth="1"/>
    <col min="2065" max="2065" width="15.7109375" style="6" customWidth="1"/>
    <col min="2066" max="2066" width="12.7109375" style="6" customWidth="1"/>
    <col min="2067" max="2067" width="15.7109375" style="6" customWidth="1"/>
    <col min="2068" max="2068" width="14.5703125" style="6" customWidth="1"/>
    <col min="2069" max="2069" width="15.7109375" style="6" customWidth="1"/>
    <col min="2070" max="2070" width="12.7109375" style="6" customWidth="1"/>
    <col min="2071" max="2071" width="15.7109375" style="6" customWidth="1"/>
    <col min="2072" max="2072" width="10.28515625" style="6" customWidth="1"/>
    <col min="2073" max="2304" width="9.28515625" style="6"/>
    <col min="2305" max="2305" width="28.5703125" style="6" customWidth="1"/>
    <col min="2306" max="2306" width="63.7109375" style="6" customWidth="1"/>
    <col min="2307" max="2307" width="123" style="6" customWidth="1"/>
    <col min="2308" max="2309" width="13" style="6" customWidth="1"/>
    <col min="2310" max="2310" width="14.28515625" style="6" customWidth="1"/>
    <col min="2311" max="2311" width="8.7109375" style="6" customWidth="1"/>
    <col min="2312" max="2312" width="14.5703125" style="6" bestFit="1" customWidth="1"/>
    <col min="2313" max="2313" width="10.7109375" style="6" bestFit="1" customWidth="1"/>
    <col min="2314" max="2316" width="11.28515625" style="6" customWidth="1"/>
    <col min="2317" max="2317" width="11" style="6" customWidth="1"/>
    <col min="2318" max="2318" width="12.7109375" style="6" customWidth="1"/>
    <col min="2319" max="2319" width="15.7109375" style="6" customWidth="1"/>
    <col min="2320" max="2320" width="14.28515625" style="6" customWidth="1"/>
    <col min="2321" max="2321" width="15.7109375" style="6" customWidth="1"/>
    <col min="2322" max="2322" width="12.7109375" style="6" customWidth="1"/>
    <col min="2323" max="2323" width="15.7109375" style="6" customWidth="1"/>
    <col min="2324" max="2324" width="14.5703125" style="6" customWidth="1"/>
    <col min="2325" max="2325" width="15.7109375" style="6" customWidth="1"/>
    <col min="2326" max="2326" width="12.7109375" style="6" customWidth="1"/>
    <col min="2327" max="2327" width="15.7109375" style="6" customWidth="1"/>
    <col min="2328" max="2328" width="10.28515625" style="6" customWidth="1"/>
    <col min="2329" max="2560" width="9.28515625" style="6"/>
    <col min="2561" max="2561" width="28.5703125" style="6" customWidth="1"/>
    <col min="2562" max="2562" width="63.7109375" style="6" customWidth="1"/>
    <col min="2563" max="2563" width="123" style="6" customWidth="1"/>
    <col min="2564" max="2565" width="13" style="6" customWidth="1"/>
    <col min="2566" max="2566" width="14.28515625" style="6" customWidth="1"/>
    <col min="2567" max="2567" width="8.7109375" style="6" customWidth="1"/>
    <col min="2568" max="2568" width="14.5703125" style="6" bestFit="1" customWidth="1"/>
    <col min="2569" max="2569" width="10.7109375" style="6" bestFit="1" customWidth="1"/>
    <col min="2570" max="2572" width="11.28515625" style="6" customWidth="1"/>
    <col min="2573" max="2573" width="11" style="6" customWidth="1"/>
    <col min="2574" max="2574" width="12.7109375" style="6" customWidth="1"/>
    <col min="2575" max="2575" width="15.7109375" style="6" customWidth="1"/>
    <col min="2576" max="2576" width="14.28515625" style="6" customWidth="1"/>
    <col min="2577" max="2577" width="15.7109375" style="6" customWidth="1"/>
    <col min="2578" max="2578" width="12.7109375" style="6" customWidth="1"/>
    <col min="2579" max="2579" width="15.7109375" style="6" customWidth="1"/>
    <col min="2580" max="2580" width="14.5703125" style="6" customWidth="1"/>
    <col min="2581" max="2581" width="15.7109375" style="6" customWidth="1"/>
    <col min="2582" max="2582" width="12.7109375" style="6" customWidth="1"/>
    <col min="2583" max="2583" width="15.7109375" style="6" customWidth="1"/>
    <col min="2584" max="2584" width="10.28515625" style="6" customWidth="1"/>
    <col min="2585" max="2816" width="9.28515625" style="6"/>
    <col min="2817" max="2817" width="28.5703125" style="6" customWidth="1"/>
    <col min="2818" max="2818" width="63.7109375" style="6" customWidth="1"/>
    <col min="2819" max="2819" width="123" style="6" customWidth="1"/>
    <col min="2820" max="2821" width="13" style="6" customWidth="1"/>
    <col min="2822" max="2822" width="14.28515625" style="6" customWidth="1"/>
    <col min="2823" max="2823" width="8.7109375" style="6" customWidth="1"/>
    <col min="2824" max="2824" width="14.5703125" style="6" bestFit="1" customWidth="1"/>
    <col min="2825" max="2825" width="10.7109375" style="6" bestFit="1" customWidth="1"/>
    <col min="2826" max="2828" width="11.28515625" style="6" customWidth="1"/>
    <col min="2829" max="2829" width="11" style="6" customWidth="1"/>
    <col min="2830" max="2830" width="12.7109375" style="6" customWidth="1"/>
    <col min="2831" max="2831" width="15.7109375" style="6" customWidth="1"/>
    <col min="2832" max="2832" width="14.28515625" style="6" customWidth="1"/>
    <col min="2833" max="2833" width="15.7109375" style="6" customWidth="1"/>
    <col min="2834" max="2834" width="12.7109375" style="6" customWidth="1"/>
    <col min="2835" max="2835" width="15.7109375" style="6" customWidth="1"/>
    <col min="2836" max="2836" width="14.5703125" style="6" customWidth="1"/>
    <col min="2837" max="2837" width="15.7109375" style="6" customWidth="1"/>
    <col min="2838" max="2838" width="12.7109375" style="6" customWidth="1"/>
    <col min="2839" max="2839" width="15.7109375" style="6" customWidth="1"/>
    <col min="2840" max="2840" width="10.28515625" style="6" customWidth="1"/>
    <col min="2841" max="3072" width="9.28515625" style="6"/>
    <col min="3073" max="3073" width="28.5703125" style="6" customWidth="1"/>
    <col min="3074" max="3074" width="63.7109375" style="6" customWidth="1"/>
    <col min="3075" max="3075" width="123" style="6" customWidth="1"/>
    <col min="3076" max="3077" width="13" style="6" customWidth="1"/>
    <col min="3078" max="3078" width="14.28515625" style="6" customWidth="1"/>
    <col min="3079" max="3079" width="8.7109375" style="6" customWidth="1"/>
    <col min="3080" max="3080" width="14.5703125" style="6" bestFit="1" customWidth="1"/>
    <col min="3081" max="3081" width="10.7109375" style="6" bestFit="1" customWidth="1"/>
    <col min="3082" max="3084" width="11.28515625" style="6" customWidth="1"/>
    <col min="3085" max="3085" width="11" style="6" customWidth="1"/>
    <col min="3086" max="3086" width="12.7109375" style="6" customWidth="1"/>
    <col min="3087" max="3087" width="15.7109375" style="6" customWidth="1"/>
    <col min="3088" max="3088" width="14.28515625" style="6" customWidth="1"/>
    <col min="3089" max="3089" width="15.7109375" style="6" customWidth="1"/>
    <col min="3090" max="3090" width="12.7109375" style="6" customWidth="1"/>
    <col min="3091" max="3091" width="15.7109375" style="6" customWidth="1"/>
    <col min="3092" max="3092" width="14.5703125" style="6" customWidth="1"/>
    <col min="3093" max="3093" width="15.7109375" style="6" customWidth="1"/>
    <col min="3094" max="3094" width="12.7109375" style="6" customWidth="1"/>
    <col min="3095" max="3095" width="15.7109375" style="6" customWidth="1"/>
    <col min="3096" max="3096" width="10.28515625" style="6" customWidth="1"/>
    <col min="3097" max="3328" width="9.28515625" style="6"/>
    <col min="3329" max="3329" width="28.5703125" style="6" customWidth="1"/>
    <col min="3330" max="3330" width="63.7109375" style="6" customWidth="1"/>
    <col min="3331" max="3331" width="123" style="6" customWidth="1"/>
    <col min="3332" max="3333" width="13" style="6" customWidth="1"/>
    <col min="3334" max="3334" width="14.28515625" style="6" customWidth="1"/>
    <col min="3335" max="3335" width="8.7109375" style="6" customWidth="1"/>
    <col min="3336" max="3336" width="14.5703125" style="6" bestFit="1" customWidth="1"/>
    <col min="3337" max="3337" width="10.7109375" style="6" bestFit="1" customWidth="1"/>
    <col min="3338" max="3340" width="11.28515625" style="6" customWidth="1"/>
    <col min="3341" max="3341" width="11" style="6" customWidth="1"/>
    <col min="3342" max="3342" width="12.7109375" style="6" customWidth="1"/>
    <col min="3343" max="3343" width="15.7109375" style="6" customWidth="1"/>
    <col min="3344" max="3344" width="14.28515625" style="6" customWidth="1"/>
    <col min="3345" max="3345" width="15.7109375" style="6" customWidth="1"/>
    <col min="3346" max="3346" width="12.7109375" style="6" customWidth="1"/>
    <col min="3347" max="3347" width="15.7109375" style="6" customWidth="1"/>
    <col min="3348" max="3348" width="14.5703125" style="6" customWidth="1"/>
    <col min="3349" max="3349" width="15.7109375" style="6" customWidth="1"/>
    <col min="3350" max="3350" width="12.7109375" style="6" customWidth="1"/>
    <col min="3351" max="3351" width="15.7109375" style="6" customWidth="1"/>
    <col min="3352" max="3352" width="10.28515625" style="6" customWidth="1"/>
    <col min="3353" max="3584" width="9.28515625" style="6"/>
    <col min="3585" max="3585" width="28.5703125" style="6" customWidth="1"/>
    <col min="3586" max="3586" width="63.7109375" style="6" customWidth="1"/>
    <col min="3587" max="3587" width="123" style="6" customWidth="1"/>
    <col min="3588" max="3589" width="13" style="6" customWidth="1"/>
    <col min="3590" max="3590" width="14.28515625" style="6" customWidth="1"/>
    <col min="3591" max="3591" width="8.7109375" style="6" customWidth="1"/>
    <col min="3592" max="3592" width="14.5703125" style="6" bestFit="1" customWidth="1"/>
    <col min="3593" max="3593" width="10.7109375" style="6" bestFit="1" customWidth="1"/>
    <col min="3594" max="3596" width="11.28515625" style="6" customWidth="1"/>
    <col min="3597" max="3597" width="11" style="6" customWidth="1"/>
    <col min="3598" max="3598" width="12.7109375" style="6" customWidth="1"/>
    <col min="3599" max="3599" width="15.7109375" style="6" customWidth="1"/>
    <col min="3600" max="3600" width="14.28515625" style="6" customWidth="1"/>
    <col min="3601" max="3601" width="15.7109375" style="6" customWidth="1"/>
    <col min="3602" max="3602" width="12.7109375" style="6" customWidth="1"/>
    <col min="3603" max="3603" width="15.7109375" style="6" customWidth="1"/>
    <col min="3604" max="3604" width="14.5703125" style="6" customWidth="1"/>
    <col min="3605" max="3605" width="15.7109375" style="6" customWidth="1"/>
    <col min="3606" max="3606" width="12.7109375" style="6" customWidth="1"/>
    <col min="3607" max="3607" width="15.7109375" style="6" customWidth="1"/>
    <col min="3608" max="3608" width="10.28515625" style="6" customWidth="1"/>
    <col min="3609" max="3840" width="9.28515625" style="6"/>
    <col min="3841" max="3841" width="28.5703125" style="6" customWidth="1"/>
    <col min="3842" max="3842" width="63.7109375" style="6" customWidth="1"/>
    <col min="3843" max="3843" width="123" style="6" customWidth="1"/>
    <col min="3844" max="3845" width="13" style="6" customWidth="1"/>
    <col min="3846" max="3846" width="14.28515625" style="6" customWidth="1"/>
    <col min="3847" max="3847" width="8.7109375" style="6" customWidth="1"/>
    <col min="3848" max="3848" width="14.5703125" style="6" bestFit="1" customWidth="1"/>
    <col min="3849" max="3849" width="10.7109375" style="6" bestFit="1" customWidth="1"/>
    <col min="3850" max="3852" width="11.28515625" style="6" customWidth="1"/>
    <col min="3853" max="3853" width="11" style="6" customWidth="1"/>
    <col min="3854" max="3854" width="12.7109375" style="6" customWidth="1"/>
    <col min="3855" max="3855" width="15.7109375" style="6" customWidth="1"/>
    <col min="3856" max="3856" width="14.28515625" style="6" customWidth="1"/>
    <col min="3857" max="3857" width="15.7109375" style="6" customWidth="1"/>
    <col min="3858" max="3858" width="12.7109375" style="6" customWidth="1"/>
    <col min="3859" max="3859" width="15.7109375" style="6" customWidth="1"/>
    <col min="3860" max="3860" width="14.5703125" style="6" customWidth="1"/>
    <col min="3861" max="3861" width="15.7109375" style="6" customWidth="1"/>
    <col min="3862" max="3862" width="12.7109375" style="6" customWidth="1"/>
    <col min="3863" max="3863" width="15.7109375" style="6" customWidth="1"/>
    <col min="3864" max="3864" width="10.28515625" style="6" customWidth="1"/>
    <col min="3865" max="4096" width="9.28515625" style="6"/>
    <col min="4097" max="4097" width="28.5703125" style="6" customWidth="1"/>
    <col min="4098" max="4098" width="63.7109375" style="6" customWidth="1"/>
    <col min="4099" max="4099" width="123" style="6" customWidth="1"/>
    <col min="4100" max="4101" width="13" style="6" customWidth="1"/>
    <col min="4102" max="4102" width="14.28515625" style="6" customWidth="1"/>
    <col min="4103" max="4103" width="8.7109375" style="6" customWidth="1"/>
    <col min="4104" max="4104" width="14.5703125" style="6" bestFit="1" customWidth="1"/>
    <col min="4105" max="4105" width="10.7109375" style="6" bestFit="1" customWidth="1"/>
    <col min="4106" max="4108" width="11.28515625" style="6" customWidth="1"/>
    <col min="4109" max="4109" width="11" style="6" customWidth="1"/>
    <col min="4110" max="4110" width="12.7109375" style="6" customWidth="1"/>
    <col min="4111" max="4111" width="15.7109375" style="6" customWidth="1"/>
    <col min="4112" max="4112" width="14.28515625" style="6" customWidth="1"/>
    <col min="4113" max="4113" width="15.7109375" style="6" customWidth="1"/>
    <col min="4114" max="4114" width="12.7109375" style="6" customWidth="1"/>
    <col min="4115" max="4115" width="15.7109375" style="6" customWidth="1"/>
    <col min="4116" max="4116" width="14.5703125" style="6" customWidth="1"/>
    <col min="4117" max="4117" width="15.7109375" style="6" customWidth="1"/>
    <col min="4118" max="4118" width="12.7109375" style="6" customWidth="1"/>
    <col min="4119" max="4119" width="15.7109375" style="6" customWidth="1"/>
    <col min="4120" max="4120" width="10.28515625" style="6" customWidth="1"/>
    <col min="4121" max="4352" width="9.28515625" style="6"/>
    <col min="4353" max="4353" width="28.5703125" style="6" customWidth="1"/>
    <col min="4354" max="4354" width="63.7109375" style="6" customWidth="1"/>
    <col min="4355" max="4355" width="123" style="6" customWidth="1"/>
    <col min="4356" max="4357" width="13" style="6" customWidth="1"/>
    <col min="4358" max="4358" width="14.28515625" style="6" customWidth="1"/>
    <col min="4359" max="4359" width="8.7109375" style="6" customWidth="1"/>
    <col min="4360" max="4360" width="14.5703125" style="6" bestFit="1" customWidth="1"/>
    <col min="4361" max="4361" width="10.7109375" style="6" bestFit="1" customWidth="1"/>
    <col min="4362" max="4364" width="11.28515625" style="6" customWidth="1"/>
    <col min="4365" max="4365" width="11" style="6" customWidth="1"/>
    <col min="4366" max="4366" width="12.7109375" style="6" customWidth="1"/>
    <col min="4367" max="4367" width="15.7109375" style="6" customWidth="1"/>
    <col min="4368" max="4368" width="14.28515625" style="6" customWidth="1"/>
    <col min="4369" max="4369" width="15.7109375" style="6" customWidth="1"/>
    <col min="4370" max="4370" width="12.7109375" style="6" customWidth="1"/>
    <col min="4371" max="4371" width="15.7109375" style="6" customWidth="1"/>
    <col min="4372" max="4372" width="14.5703125" style="6" customWidth="1"/>
    <col min="4373" max="4373" width="15.7109375" style="6" customWidth="1"/>
    <col min="4374" max="4374" width="12.7109375" style="6" customWidth="1"/>
    <col min="4375" max="4375" width="15.7109375" style="6" customWidth="1"/>
    <col min="4376" max="4376" width="10.28515625" style="6" customWidth="1"/>
    <col min="4377" max="4608" width="9.28515625" style="6"/>
    <col min="4609" max="4609" width="28.5703125" style="6" customWidth="1"/>
    <col min="4610" max="4610" width="63.7109375" style="6" customWidth="1"/>
    <col min="4611" max="4611" width="123" style="6" customWidth="1"/>
    <col min="4612" max="4613" width="13" style="6" customWidth="1"/>
    <col min="4614" max="4614" width="14.28515625" style="6" customWidth="1"/>
    <col min="4615" max="4615" width="8.7109375" style="6" customWidth="1"/>
    <col min="4616" max="4616" width="14.5703125" style="6" bestFit="1" customWidth="1"/>
    <col min="4617" max="4617" width="10.7109375" style="6" bestFit="1" customWidth="1"/>
    <col min="4618" max="4620" width="11.28515625" style="6" customWidth="1"/>
    <col min="4621" max="4621" width="11" style="6" customWidth="1"/>
    <col min="4622" max="4622" width="12.7109375" style="6" customWidth="1"/>
    <col min="4623" max="4623" width="15.7109375" style="6" customWidth="1"/>
    <col min="4624" max="4624" width="14.28515625" style="6" customWidth="1"/>
    <col min="4625" max="4625" width="15.7109375" style="6" customWidth="1"/>
    <col min="4626" max="4626" width="12.7109375" style="6" customWidth="1"/>
    <col min="4627" max="4627" width="15.7109375" style="6" customWidth="1"/>
    <col min="4628" max="4628" width="14.5703125" style="6" customWidth="1"/>
    <col min="4629" max="4629" width="15.7109375" style="6" customWidth="1"/>
    <col min="4630" max="4630" width="12.7109375" style="6" customWidth="1"/>
    <col min="4631" max="4631" width="15.7109375" style="6" customWidth="1"/>
    <col min="4632" max="4632" width="10.28515625" style="6" customWidth="1"/>
    <col min="4633" max="4864" width="9.28515625" style="6"/>
    <col min="4865" max="4865" width="28.5703125" style="6" customWidth="1"/>
    <col min="4866" max="4866" width="63.7109375" style="6" customWidth="1"/>
    <col min="4867" max="4867" width="123" style="6" customWidth="1"/>
    <col min="4868" max="4869" width="13" style="6" customWidth="1"/>
    <col min="4870" max="4870" width="14.28515625" style="6" customWidth="1"/>
    <col min="4871" max="4871" width="8.7109375" style="6" customWidth="1"/>
    <col min="4872" max="4872" width="14.5703125" style="6" bestFit="1" customWidth="1"/>
    <col min="4873" max="4873" width="10.7109375" style="6" bestFit="1" customWidth="1"/>
    <col min="4874" max="4876" width="11.28515625" style="6" customWidth="1"/>
    <col min="4877" max="4877" width="11" style="6" customWidth="1"/>
    <col min="4878" max="4878" width="12.7109375" style="6" customWidth="1"/>
    <col min="4879" max="4879" width="15.7109375" style="6" customWidth="1"/>
    <col min="4880" max="4880" width="14.28515625" style="6" customWidth="1"/>
    <col min="4881" max="4881" width="15.7109375" style="6" customWidth="1"/>
    <col min="4882" max="4882" width="12.7109375" style="6" customWidth="1"/>
    <col min="4883" max="4883" width="15.7109375" style="6" customWidth="1"/>
    <col min="4884" max="4884" width="14.5703125" style="6" customWidth="1"/>
    <col min="4885" max="4885" width="15.7109375" style="6" customWidth="1"/>
    <col min="4886" max="4886" width="12.7109375" style="6" customWidth="1"/>
    <col min="4887" max="4887" width="15.7109375" style="6" customWidth="1"/>
    <col min="4888" max="4888" width="10.28515625" style="6" customWidth="1"/>
    <col min="4889" max="5120" width="9.28515625" style="6"/>
    <col min="5121" max="5121" width="28.5703125" style="6" customWidth="1"/>
    <col min="5122" max="5122" width="63.7109375" style="6" customWidth="1"/>
    <col min="5123" max="5123" width="123" style="6" customWidth="1"/>
    <col min="5124" max="5125" width="13" style="6" customWidth="1"/>
    <col min="5126" max="5126" width="14.28515625" style="6" customWidth="1"/>
    <col min="5127" max="5127" width="8.7109375" style="6" customWidth="1"/>
    <col min="5128" max="5128" width="14.5703125" style="6" bestFit="1" customWidth="1"/>
    <col min="5129" max="5129" width="10.7109375" style="6" bestFit="1" customWidth="1"/>
    <col min="5130" max="5132" width="11.28515625" style="6" customWidth="1"/>
    <col min="5133" max="5133" width="11" style="6" customWidth="1"/>
    <col min="5134" max="5134" width="12.7109375" style="6" customWidth="1"/>
    <col min="5135" max="5135" width="15.7109375" style="6" customWidth="1"/>
    <col min="5136" max="5136" width="14.28515625" style="6" customWidth="1"/>
    <col min="5137" max="5137" width="15.7109375" style="6" customWidth="1"/>
    <col min="5138" max="5138" width="12.7109375" style="6" customWidth="1"/>
    <col min="5139" max="5139" width="15.7109375" style="6" customWidth="1"/>
    <col min="5140" max="5140" width="14.5703125" style="6" customWidth="1"/>
    <col min="5141" max="5141" width="15.7109375" style="6" customWidth="1"/>
    <col min="5142" max="5142" width="12.7109375" style="6" customWidth="1"/>
    <col min="5143" max="5143" width="15.7109375" style="6" customWidth="1"/>
    <col min="5144" max="5144" width="10.28515625" style="6" customWidth="1"/>
    <col min="5145" max="5376" width="9.28515625" style="6"/>
    <col min="5377" max="5377" width="28.5703125" style="6" customWidth="1"/>
    <col min="5378" max="5378" width="63.7109375" style="6" customWidth="1"/>
    <col min="5379" max="5379" width="123" style="6" customWidth="1"/>
    <col min="5380" max="5381" width="13" style="6" customWidth="1"/>
    <col min="5382" max="5382" width="14.28515625" style="6" customWidth="1"/>
    <col min="5383" max="5383" width="8.7109375" style="6" customWidth="1"/>
    <col min="5384" max="5384" width="14.5703125" style="6" bestFit="1" customWidth="1"/>
    <col min="5385" max="5385" width="10.7109375" style="6" bestFit="1" customWidth="1"/>
    <col min="5386" max="5388" width="11.28515625" style="6" customWidth="1"/>
    <col min="5389" max="5389" width="11" style="6" customWidth="1"/>
    <col min="5390" max="5390" width="12.7109375" style="6" customWidth="1"/>
    <col min="5391" max="5391" width="15.7109375" style="6" customWidth="1"/>
    <col min="5392" max="5392" width="14.28515625" style="6" customWidth="1"/>
    <col min="5393" max="5393" width="15.7109375" style="6" customWidth="1"/>
    <col min="5394" max="5394" width="12.7109375" style="6" customWidth="1"/>
    <col min="5395" max="5395" width="15.7109375" style="6" customWidth="1"/>
    <col min="5396" max="5396" width="14.5703125" style="6" customWidth="1"/>
    <col min="5397" max="5397" width="15.7109375" style="6" customWidth="1"/>
    <col min="5398" max="5398" width="12.7109375" style="6" customWidth="1"/>
    <col min="5399" max="5399" width="15.7109375" style="6" customWidth="1"/>
    <col min="5400" max="5400" width="10.28515625" style="6" customWidth="1"/>
    <col min="5401" max="5632" width="9.28515625" style="6"/>
    <col min="5633" max="5633" width="28.5703125" style="6" customWidth="1"/>
    <col min="5634" max="5634" width="63.7109375" style="6" customWidth="1"/>
    <col min="5635" max="5635" width="123" style="6" customWidth="1"/>
    <col min="5636" max="5637" width="13" style="6" customWidth="1"/>
    <col min="5638" max="5638" width="14.28515625" style="6" customWidth="1"/>
    <col min="5639" max="5639" width="8.7109375" style="6" customWidth="1"/>
    <col min="5640" max="5640" width="14.5703125" style="6" bestFit="1" customWidth="1"/>
    <col min="5641" max="5641" width="10.7109375" style="6" bestFit="1" customWidth="1"/>
    <col min="5642" max="5644" width="11.28515625" style="6" customWidth="1"/>
    <col min="5645" max="5645" width="11" style="6" customWidth="1"/>
    <col min="5646" max="5646" width="12.7109375" style="6" customWidth="1"/>
    <col min="5647" max="5647" width="15.7109375" style="6" customWidth="1"/>
    <col min="5648" max="5648" width="14.28515625" style="6" customWidth="1"/>
    <col min="5649" max="5649" width="15.7109375" style="6" customWidth="1"/>
    <col min="5650" max="5650" width="12.7109375" style="6" customWidth="1"/>
    <col min="5651" max="5651" width="15.7109375" style="6" customWidth="1"/>
    <col min="5652" max="5652" width="14.5703125" style="6" customWidth="1"/>
    <col min="5653" max="5653" width="15.7109375" style="6" customWidth="1"/>
    <col min="5654" max="5654" width="12.7109375" style="6" customWidth="1"/>
    <col min="5655" max="5655" width="15.7109375" style="6" customWidth="1"/>
    <col min="5656" max="5656" width="10.28515625" style="6" customWidth="1"/>
    <col min="5657" max="5888" width="9.28515625" style="6"/>
    <col min="5889" max="5889" width="28.5703125" style="6" customWidth="1"/>
    <col min="5890" max="5890" width="63.7109375" style="6" customWidth="1"/>
    <col min="5891" max="5891" width="123" style="6" customWidth="1"/>
    <col min="5892" max="5893" width="13" style="6" customWidth="1"/>
    <col min="5894" max="5894" width="14.28515625" style="6" customWidth="1"/>
    <col min="5895" max="5895" width="8.7109375" style="6" customWidth="1"/>
    <col min="5896" max="5896" width="14.5703125" style="6" bestFit="1" customWidth="1"/>
    <col min="5897" max="5897" width="10.7109375" style="6" bestFit="1" customWidth="1"/>
    <col min="5898" max="5900" width="11.28515625" style="6" customWidth="1"/>
    <col min="5901" max="5901" width="11" style="6" customWidth="1"/>
    <col min="5902" max="5902" width="12.7109375" style="6" customWidth="1"/>
    <col min="5903" max="5903" width="15.7109375" style="6" customWidth="1"/>
    <col min="5904" max="5904" width="14.28515625" style="6" customWidth="1"/>
    <col min="5905" max="5905" width="15.7109375" style="6" customWidth="1"/>
    <col min="5906" max="5906" width="12.7109375" style="6" customWidth="1"/>
    <col min="5907" max="5907" width="15.7109375" style="6" customWidth="1"/>
    <col min="5908" max="5908" width="14.5703125" style="6" customWidth="1"/>
    <col min="5909" max="5909" width="15.7109375" style="6" customWidth="1"/>
    <col min="5910" max="5910" width="12.7109375" style="6" customWidth="1"/>
    <col min="5911" max="5911" width="15.7109375" style="6" customWidth="1"/>
    <col min="5912" max="5912" width="10.28515625" style="6" customWidth="1"/>
    <col min="5913" max="6144" width="9.28515625" style="6"/>
    <col min="6145" max="6145" width="28.5703125" style="6" customWidth="1"/>
    <col min="6146" max="6146" width="63.7109375" style="6" customWidth="1"/>
    <col min="6147" max="6147" width="123" style="6" customWidth="1"/>
    <col min="6148" max="6149" width="13" style="6" customWidth="1"/>
    <col min="6150" max="6150" width="14.28515625" style="6" customWidth="1"/>
    <col min="6151" max="6151" width="8.7109375" style="6" customWidth="1"/>
    <col min="6152" max="6152" width="14.5703125" style="6" bestFit="1" customWidth="1"/>
    <col min="6153" max="6153" width="10.7109375" style="6" bestFit="1" customWidth="1"/>
    <col min="6154" max="6156" width="11.28515625" style="6" customWidth="1"/>
    <col min="6157" max="6157" width="11" style="6" customWidth="1"/>
    <col min="6158" max="6158" width="12.7109375" style="6" customWidth="1"/>
    <col min="6159" max="6159" width="15.7109375" style="6" customWidth="1"/>
    <col min="6160" max="6160" width="14.28515625" style="6" customWidth="1"/>
    <col min="6161" max="6161" width="15.7109375" style="6" customWidth="1"/>
    <col min="6162" max="6162" width="12.7109375" style="6" customWidth="1"/>
    <col min="6163" max="6163" width="15.7109375" style="6" customWidth="1"/>
    <col min="6164" max="6164" width="14.5703125" style="6" customWidth="1"/>
    <col min="6165" max="6165" width="15.7109375" style="6" customWidth="1"/>
    <col min="6166" max="6166" width="12.7109375" style="6" customWidth="1"/>
    <col min="6167" max="6167" width="15.7109375" style="6" customWidth="1"/>
    <col min="6168" max="6168" width="10.28515625" style="6" customWidth="1"/>
    <col min="6169" max="6400" width="9.28515625" style="6"/>
    <col min="6401" max="6401" width="28.5703125" style="6" customWidth="1"/>
    <col min="6402" max="6402" width="63.7109375" style="6" customWidth="1"/>
    <col min="6403" max="6403" width="123" style="6" customWidth="1"/>
    <col min="6404" max="6405" width="13" style="6" customWidth="1"/>
    <col min="6406" max="6406" width="14.28515625" style="6" customWidth="1"/>
    <col min="6407" max="6407" width="8.7109375" style="6" customWidth="1"/>
    <col min="6408" max="6408" width="14.5703125" style="6" bestFit="1" customWidth="1"/>
    <col min="6409" max="6409" width="10.7109375" style="6" bestFit="1" customWidth="1"/>
    <col min="6410" max="6412" width="11.28515625" style="6" customWidth="1"/>
    <col min="6413" max="6413" width="11" style="6" customWidth="1"/>
    <col min="6414" max="6414" width="12.7109375" style="6" customWidth="1"/>
    <col min="6415" max="6415" width="15.7109375" style="6" customWidth="1"/>
    <col min="6416" max="6416" width="14.28515625" style="6" customWidth="1"/>
    <col min="6417" max="6417" width="15.7109375" style="6" customWidth="1"/>
    <col min="6418" max="6418" width="12.7109375" style="6" customWidth="1"/>
    <col min="6419" max="6419" width="15.7109375" style="6" customWidth="1"/>
    <col min="6420" max="6420" width="14.5703125" style="6" customWidth="1"/>
    <col min="6421" max="6421" width="15.7109375" style="6" customWidth="1"/>
    <col min="6422" max="6422" width="12.7109375" style="6" customWidth="1"/>
    <col min="6423" max="6423" width="15.7109375" style="6" customWidth="1"/>
    <col min="6424" max="6424" width="10.28515625" style="6" customWidth="1"/>
    <col min="6425" max="6656" width="9.28515625" style="6"/>
    <col min="6657" max="6657" width="28.5703125" style="6" customWidth="1"/>
    <col min="6658" max="6658" width="63.7109375" style="6" customWidth="1"/>
    <col min="6659" max="6659" width="123" style="6" customWidth="1"/>
    <col min="6660" max="6661" width="13" style="6" customWidth="1"/>
    <col min="6662" max="6662" width="14.28515625" style="6" customWidth="1"/>
    <col min="6663" max="6663" width="8.7109375" style="6" customWidth="1"/>
    <col min="6664" max="6664" width="14.5703125" style="6" bestFit="1" customWidth="1"/>
    <col min="6665" max="6665" width="10.7109375" style="6" bestFit="1" customWidth="1"/>
    <col min="6666" max="6668" width="11.28515625" style="6" customWidth="1"/>
    <col min="6669" max="6669" width="11" style="6" customWidth="1"/>
    <col min="6670" max="6670" width="12.7109375" style="6" customWidth="1"/>
    <col min="6671" max="6671" width="15.7109375" style="6" customWidth="1"/>
    <col min="6672" max="6672" width="14.28515625" style="6" customWidth="1"/>
    <col min="6673" max="6673" width="15.7109375" style="6" customWidth="1"/>
    <col min="6674" max="6674" width="12.7109375" style="6" customWidth="1"/>
    <col min="6675" max="6675" width="15.7109375" style="6" customWidth="1"/>
    <col min="6676" max="6676" width="14.5703125" style="6" customWidth="1"/>
    <col min="6677" max="6677" width="15.7109375" style="6" customWidth="1"/>
    <col min="6678" max="6678" width="12.7109375" style="6" customWidth="1"/>
    <col min="6679" max="6679" width="15.7109375" style="6" customWidth="1"/>
    <col min="6680" max="6680" width="10.28515625" style="6" customWidth="1"/>
    <col min="6681" max="6912" width="9.28515625" style="6"/>
    <col min="6913" max="6913" width="28.5703125" style="6" customWidth="1"/>
    <col min="6914" max="6914" width="63.7109375" style="6" customWidth="1"/>
    <col min="6915" max="6915" width="123" style="6" customWidth="1"/>
    <col min="6916" max="6917" width="13" style="6" customWidth="1"/>
    <col min="6918" max="6918" width="14.28515625" style="6" customWidth="1"/>
    <col min="6919" max="6919" width="8.7109375" style="6" customWidth="1"/>
    <col min="6920" max="6920" width="14.5703125" style="6" bestFit="1" customWidth="1"/>
    <col min="6921" max="6921" width="10.7109375" style="6" bestFit="1" customWidth="1"/>
    <col min="6922" max="6924" width="11.28515625" style="6" customWidth="1"/>
    <col min="6925" max="6925" width="11" style="6" customWidth="1"/>
    <col min="6926" max="6926" width="12.7109375" style="6" customWidth="1"/>
    <col min="6927" max="6927" width="15.7109375" style="6" customWidth="1"/>
    <col min="6928" max="6928" width="14.28515625" style="6" customWidth="1"/>
    <col min="6929" max="6929" width="15.7109375" style="6" customWidth="1"/>
    <col min="6930" max="6930" width="12.7109375" style="6" customWidth="1"/>
    <col min="6931" max="6931" width="15.7109375" style="6" customWidth="1"/>
    <col min="6932" max="6932" width="14.5703125" style="6" customWidth="1"/>
    <col min="6933" max="6933" width="15.7109375" style="6" customWidth="1"/>
    <col min="6934" max="6934" width="12.7109375" style="6" customWidth="1"/>
    <col min="6935" max="6935" width="15.7109375" style="6" customWidth="1"/>
    <col min="6936" max="6936" width="10.28515625" style="6" customWidth="1"/>
    <col min="6937" max="7168" width="9.28515625" style="6"/>
    <col min="7169" max="7169" width="28.5703125" style="6" customWidth="1"/>
    <col min="7170" max="7170" width="63.7109375" style="6" customWidth="1"/>
    <col min="7171" max="7171" width="123" style="6" customWidth="1"/>
    <col min="7172" max="7173" width="13" style="6" customWidth="1"/>
    <col min="7174" max="7174" width="14.28515625" style="6" customWidth="1"/>
    <col min="7175" max="7175" width="8.7109375" style="6" customWidth="1"/>
    <col min="7176" max="7176" width="14.5703125" style="6" bestFit="1" customWidth="1"/>
    <col min="7177" max="7177" width="10.7109375" style="6" bestFit="1" customWidth="1"/>
    <col min="7178" max="7180" width="11.28515625" style="6" customWidth="1"/>
    <col min="7181" max="7181" width="11" style="6" customWidth="1"/>
    <col min="7182" max="7182" width="12.7109375" style="6" customWidth="1"/>
    <col min="7183" max="7183" width="15.7109375" style="6" customWidth="1"/>
    <col min="7184" max="7184" width="14.28515625" style="6" customWidth="1"/>
    <col min="7185" max="7185" width="15.7109375" style="6" customWidth="1"/>
    <col min="7186" max="7186" width="12.7109375" style="6" customWidth="1"/>
    <col min="7187" max="7187" width="15.7109375" style="6" customWidth="1"/>
    <col min="7188" max="7188" width="14.5703125" style="6" customWidth="1"/>
    <col min="7189" max="7189" width="15.7109375" style="6" customWidth="1"/>
    <col min="7190" max="7190" width="12.7109375" style="6" customWidth="1"/>
    <col min="7191" max="7191" width="15.7109375" style="6" customWidth="1"/>
    <col min="7192" max="7192" width="10.28515625" style="6" customWidth="1"/>
    <col min="7193" max="7424" width="9.28515625" style="6"/>
    <col min="7425" max="7425" width="28.5703125" style="6" customWidth="1"/>
    <col min="7426" max="7426" width="63.7109375" style="6" customWidth="1"/>
    <col min="7427" max="7427" width="123" style="6" customWidth="1"/>
    <col min="7428" max="7429" width="13" style="6" customWidth="1"/>
    <col min="7430" max="7430" width="14.28515625" style="6" customWidth="1"/>
    <col min="7431" max="7431" width="8.7109375" style="6" customWidth="1"/>
    <col min="7432" max="7432" width="14.5703125" style="6" bestFit="1" customWidth="1"/>
    <col min="7433" max="7433" width="10.7109375" style="6" bestFit="1" customWidth="1"/>
    <col min="7434" max="7436" width="11.28515625" style="6" customWidth="1"/>
    <col min="7437" max="7437" width="11" style="6" customWidth="1"/>
    <col min="7438" max="7438" width="12.7109375" style="6" customWidth="1"/>
    <col min="7439" max="7439" width="15.7109375" style="6" customWidth="1"/>
    <col min="7440" max="7440" width="14.28515625" style="6" customWidth="1"/>
    <col min="7441" max="7441" width="15.7109375" style="6" customWidth="1"/>
    <col min="7442" max="7442" width="12.7109375" style="6" customWidth="1"/>
    <col min="7443" max="7443" width="15.7109375" style="6" customWidth="1"/>
    <col min="7444" max="7444" width="14.5703125" style="6" customWidth="1"/>
    <col min="7445" max="7445" width="15.7109375" style="6" customWidth="1"/>
    <col min="7446" max="7446" width="12.7109375" style="6" customWidth="1"/>
    <col min="7447" max="7447" width="15.7109375" style="6" customWidth="1"/>
    <col min="7448" max="7448" width="10.28515625" style="6" customWidth="1"/>
    <col min="7449" max="7680" width="9.28515625" style="6"/>
    <col min="7681" max="7681" width="28.5703125" style="6" customWidth="1"/>
    <col min="7682" max="7682" width="63.7109375" style="6" customWidth="1"/>
    <col min="7683" max="7683" width="123" style="6" customWidth="1"/>
    <col min="7684" max="7685" width="13" style="6" customWidth="1"/>
    <col min="7686" max="7686" width="14.28515625" style="6" customWidth="1"/>
    <col min="7687" max="7687" width="8.7109375" style="6" customWidth="1"/>
    <col min="7688" max="7688" width="14.5703125" style="6" bestFit="1" customWidth="1"/>
    <col min="7689" max="7689" width="10.7109375" style="6" bestFit="1" customWidth="1"/>
    <col min="7690" max="7692" width="11.28515625" style="6" customWidth="1"/>
    <col min="7693" max="7693" width="11" style="6" customWidth="1"/>
    <col min="7694" max="7694" width="12.7109375" style="6" customWidth="1"/>
    <col min="7695" max="7695" width="15.7109375" style="6" customWidth="1"/>
    <col min="7696" max="7696" width="14.28515625" style="6" customWidth="1"/>
    <col min="7697" max="7697" width="15.7109375" style="6" customWidth="1"/>
    <col min="7698" max="7698" width="12.7109375" style="6" customWidth="1"/>
    <col min="7699" max="7699" width="15.7109375" style="6" customWidth="1"/>
    <col min="7700" max="7700" width="14.5703125" style="6" customWidth="1"/>
    <col min="7701" max="7701" width="15.7109375" style="6" customWidth="1"/>
    <col min="7702" max="7702" width="12.7109375" style="6" customWidth="1"/>
    <col min="7703" max="7703" width="15.7109375" style="6" customWidth="1"/>
    <col min="7704" max="7704" width="10.28515625" style="6" customWidth="1"/>
    <col min="7705" max="7936" width="9.28515625" style="6"/>
    <col min="7937" max="7937" width="28.5703125" style="6" customWidth="1"/>
    <col min="7938" max="7938" width="63.7109375" style="6" customWidth="1"/>
    <col min="7939" max="7939" width="123" style="6" customWidth="1"/>
    <col min="7940" max="7941" width="13" style="6" customWidth="1"/>
    <col min="7942" max="7942" width="14.28515625" style="6" customWidth="1"/>
    <col min="7943" max="7943" width="8.7109375" style="6" customWidth="1"/>
    <col min="7944" max="7944" width="14.5703125" style="6" bestFit="1" customWidth="1"/>
    <col min="7945" max="7945" width="10.7109375" style="6" bestFit="1" customWidth="1"/>
    <col min="7946" max="7948" width="11.28515625" style="6" customWidth="1"/>
    <col min="7949" max="7949" width="11" style="6" customWidth="1"/>
    <col min="7950" max="7950" width="12.7109375" style="6" customWidth="1"/>
    <col min="7951" max="7951" width="15.7109375" style="6" customWidth="1"/>
    <col min="7952" max="7952" width="14.28515625" style="6" customWidth="1"/>
    <col min="7953" max="7953" width="15.7109375" style="6" customWidth="1"/>
    <col min="7954" max="7954" width="12.7109375" style="6" customWidth="1"/>
    <col min="7955" max="7955" width="15.7109375" style="6" customWidth="1"/>
    <col min="7956" max="7956" width="14.5703125" style="6" customWidth="1"/>
    <col min="7957" max="7957" width="15.7109375" style="6" customWidth="1"/>
    <col min="7958" max="7958" width="12.7109375" style="6" customWidth="1"/>
    <col min="7959" max="7959" width="15.7109375" style="6" customWidth="1"/>
    <col min="7960" max="7960" width="10.28515625" style="6" customWidth="1"/>
    <col min="7961" max="8192" width="9.28515625" style="6"/>
    <col min="8193" max="8193" width="28.5703125" style="6" customWidth="1"/>
    <col min="8194" max="8194" width="63.7109375" style="6" customWidth="1"/>
    <col min="8195" max="8195" width="123" style="6" customWidth="1"/>
    <col min="8196" max="8197" width="13" style="6" customWidth="1"/>
    <col min="8198" max="8198" width="14.28515625" style="6" customWidth="1"/>
    <col min="8199" max="8199" width="8.7109375" style="6" customWidth="1"/>
    <col min="8200" max="8200" width="14.5703125" style="6" bestFit="1" customWidth="1"/>
    <col min="8201" max="8201" width="10.7109375" style="6" bestFit="1" customWidth="1"/>
    <col min="8202" max="8204" width="11.28515625" style="6" customWidth="1"/>
    <col min="8205" max="8205" width="11" style="6" customWidth="1"/>
    <col min="8206" max="8206" width="12.7109375" style="6" customWidth="1"/>
    <col min="8207" max="8207" width="15.7109375" style="6" customWidth="1"/>
    <col min="8208" max="8208" width="14.28515625" style="6" customWidth="1"/>
    <col min="8209" max="8209" width="15.7109375" style="6" customWidth="1"/>
    <col min="8210" max="8210" width="12.7109375" style="6" customWidth="1"/>
    <col min="8211" max="8211" width="15.7109375" style="6" customWidth="1"/>
    <col min="8212" max="8212" width="14.5703125" style="6" customWidth="1"/>
    <col min="8213" max="8213" width="15.7109375" style="6" customWidth="1"/>
    <col min="8214" max="8214" width="12.7109375" style="6" customWidth="1"/>
    <col min="8215" max="8215" width="15.7109375" style="6" customWidth="1"/>
    <col min="8216" max="8216" width="10.28515625" style="6" customWidth="1"/>
    <col min="8217" max="8448" width="9.28515625" style="6"/>
    <col min="8449" max="8449" width="28.5703125" style="6" customWidth="1"/>
    <col min="8450" max="8450" width="63.7109375" style="6" customWidth="1"/>
    <col min="8451" max="8451" width="123" style="6" customWidth="1"/>
    <col min="8452" max="8453" width="13" style="6" customWidth="1"/>
    <col min="8454" max="8454" width="14.28515625" style="6" customWidth="1"/>
    <col min="8455" max="8455" width="8.7109375" style="6" customWidth="1"/>
    <col min="8456" max="8456" width="14.5703125" style="6" bestFit="1" customWidth="1"/>
    <col min="8457" max="8457" width="10.7109375" style="6" bestFit="1" customWidth="1"/>
    <col min="8458" max="8460" width="11.28515625" style="6" customWidth="1"/>
    <col min="8461" max="8461" width="11" style="6" customWidth="1"/>
    <col min="8462" max="8462" width="12.7109375" style="6" customWidth="1"/>
    <col min="8463" max="8463" width="15.7109375" style="6" customWidth="1"/>
    <col min="8464" max="8464" width="14.28515625" style="6" customWidth="1"/>
    <col min="8465" max="8465" width="15.7109375" style="6" customWidth="1"/>
    <col min="8466" max="8466" width="12.7109375" style="6" customWidth="1"/>
    <col min="8467" max="8467" width="15.7109375" style="6" customWidth="1"/>
    <col min="8468" max="8468" width="14.5703125" style="6" customWidth="1"/>
    <col min="8469" max="8469" width="15.7109375" style="6" customWidth="1"/>
    <col min="8470" max="8470" width="12.7109375" style="6" customWidth="1"/>
    <col min="8471" max="8471" width="15.7109375" style="6" customWidth="1"/>
    <col min="8472" max="8472" width="10.28515625" style="6" customWidth="1"/>
    <col min="8473" max="8704" width="9.28515625" style="6"/>
    <col min="8705" max="8705" width="28.5703125" style="6" customWidth="1"/>
    <col min="8706" max="8706" width="63.7109375" style="6" customWidth="1"/>
    <col min="8707" max="8707" width="123" style="6" customWidth="1"/>
    <col min="8708" max="8709" width="13" style="6" customWidth="1"/>
    <col min="8710" max="8710" width="14.28515625" style="6" customWidth="1"/>
    <col min="8711" max="8711" width="8.7109375" style="6" customWidth="1"/>
    <col min="8712" max="8712" width="14.5703125" style="6" bestFit="1" customWidth="1"/>
    <col min="8713" max="8713" width="10.7109375" style="6" bestFit="1" customWidth="1"/>
    <col min="8714" max="8716" width="11.28515625" style="6" customWidth="1"/>
    <col min="8717" max="8717" width="11" style="6" customWidth="1"/>
    <col min="8718" max="8718" width="12.7109375" style="6" customWidth="1"/>
    <col min="8719" max="8719" width="15.7109375" style="6" customWidth="1"/>
    <col min="8720" max="8720" width="14.28515625" style="6" customWidth="1"/>
    <col min="8721" max="8721" width="15.7109375" style="6" customWidth="1"/>
    <col min="8722" max="8722" width="12.7109375" style="6" customWidth="1"/>
    <col min="8723" max="8723" width="15.7109375" style="6" customWidth="1"/>
    <col min="8724" max="8724" width="14.5703125" style="6" customWidth="1"/>
    <col min="8725" max="8725" width="15.7109375" style="6" customWidth="1"/>
    <col min="8726" max="8726" width="12.7109375" style="6" customWidth="1"/>
    <col min="8727" max="8727" width="15.7109375" style="6" customWidth="1"/>
    <col min="8728" max="8728" width="10.28515625" style="6" customWidth="1"/>
    <col min="8729" max="8960" width="9.28515625" style="6"/>
    <col min="8961" max="8961" width="28.5703125" style="6" customWidth="1"/>
    <col min="8962" max="8962" width="63.7109375" style="6" customWidth="1"/>
    <col min="8963" max="8963" width="123" style="6" customWidth="1"/>
    <col min="8964" max="8965" width="13" style="6" customWidth="1"/>
    <col min="8966" max="8966" width="14.28515625" style="6" customWidth="1"/>
    <col min="8967" max="8967" width="8.7109375" style="6" customWidth="1"/>
    <col min="8968" max="8968" width="14.5703125" style="6" bestFit="1" customWidth="1"/>
    <col min="8969" max="8969" width="10.7109375" style="6" bestFit="1" customWidth="1"/>
    <col min="8970" max="8972" width="11.28515625" style="6" customWidth="1"/>
    <col min="8973" max="8973" width="11" style="6" customWidth="1"/>
    <col min="8974" max="8974" width="12.7109375" style="6" customWidth="1"/>
    <col min="8975" max="8975" width="15.7109375" style="6" customWidth="1"/>
    <col min="8976" max="8976" width="14.28515625" style="6" customWidth="1"/>
    <col min="8977" max="8977" width="15.7109375" style="6" customWidth="1"/>
    <col min="8978" max="8978" width="12.7109375" style="6" customWidth="1"/>
    <col min="8979" max="8979" width="15.7109375" style="6" customWidth="1"/>
    <col min="8980" max="8980" width="14.5703125" style="6" customWidth="1"/>
    <col min="8981" max="8981" width="15.7109375" style="6" customWidth="1"/>
    <col min="8982" max="8982" width="12.7109375" style="6" customWidth="1"/>
    <col min="8983" max="8983" width="15.7109375" style="6" customWidth="1"/>
    <col min="8984" max="8984" width="10.28515625" style="6" customWidth="1"/>
    <col min="8985" max="9216" width="9.28515625" style="6"/>
    <col min="9217" max="9217" width="28.5703125" style="6" customWidth="1"/>
    <col min="9218" max="9218" width="63.7109375" style="6" customWidth="1"/>
    <col min="9219" max="9219" width="123" style="6" customWidth="1"/>
    <col min="9220" max="9221" width="13" style="6" customWidth="1"/>
    <col min="9222" max="9222" width="14.28515625" style="6" customWidth="1"/>
    <col min="9223" max="9223" width="8.7109375" style="6" customWidth="1"/>
    <col min="9224" max="9224" width="14.5703125" style="6" bestFit="1" customWidth="1"/>
    <col min="9225" max="9225" width="10.7109375" style="6" bestFit="1" customWidth="1"/>
    <col min="9226" max="9228" width="11.28515625" style="6" customWidth="1"/>
    <col min="9229" max="9229" width="11" style="6" customWidth="1"/>
    <col min="9230" max="9230" width="12.7109375" style="6" customWidth="1"/>
    <col min="9231" max="9231" width="15.7109375" style="6" customWidth="1"/>
    <col min="9232" max="9232" width="14.28515625" style="6" customWidth="1"/>
    <col min="9233" max="9233" width="15.7109375" style="6" customWidth="1"/>
    <col min="9234" max="9234" width="12.7109375" style="6" customWidth="1"/>
    <col min="9235" max="9235" width="15.7109375" style="6" customWidth="1"/>
    <col min="9236" max="9236" width="14.5703125" style="6" customWidth="1"/>
    <col min="9237" max="9237" width="15.7109375" style="6" customWidth="1"/>
    <col min="9238" max="9238" width="12.7109375" style="6" customWidth="1"/>
    <col min="9239" max="9239" width="15.7109375" style="6" customWidth="1"/>
    <col min="9240" max="9240" width="10.28515625" style="6" customWidth="1"/>
    <col min="9241" max="9472" width="9.28515625" style="6"/>
    <col min="9473" max="9473" width="28.5703125" style="6" customWidth="1"/>
    <col min="9474" max="9474" width="63.7109375" style="6" customWidth="1"/>
    <col min="9475" max="9475" width="123" style="6" customWidth="1"/>
    <col min="9476" max="9477" width="13" style="6" customWidth="1"/>
    <col min="9478" max="9478" width="14.28515625" style="6" customWidth="1"/>
    <col min="9479" max="9479" width="8.7109375" style="6" customWidth="1"/>
    <col min="9480" max="9480" width="14.5703125" style="6" bestFit="1" customWidth="1"/>
    <col min="9481" max="9481" width="10.7109375" style="6" bestFit="1" customWidth="1"/>
    <col min="9482" max="9484" width="11.28515625" style="6" customWidth="1"/>
    <col min="9485" max="9485" width="11" style="6" customWidth="1"/>
    <col min="9486" max="9486" width="12.7109375" style="6" customWidth="1"/>
    <col min="9487" max="9487" width="15.7109375" style="6" customWidth="1"/>
    <col min="9488" max="9488" width="14.28515625" style="6" customWidth="1"/>
    <col min="9489" max="9489" width="15.7109375" style="6" customWidth="1"/>
    <col min="9490" max="9490" width="12.7109375" style="6" customWidth="1"/>
    <col min="9491" max="9491" width="15.7109375" style="6" customWidth="1"/>
    <col min="9492" max="9492" width="14.5703125" style="6" customWidth="1"/>
    <col min="9493" max="9493" width="15.7109375" style="6" customWidth="1"/>
    <col min="9494" max="9494" width="12.7109375" style="6" customWidth="1"/>
    <col min="9495" max="9495" width="15.7109375" style="6" customWidth="1"/>
    <col min="9496" max="9496" width="10.28515625" style="6" customWidth="1"/>
    <col min="9497" max="9728" width="9.28515625" style="6"/>
    <col min="9729" max="9729" width="28.5703125" style="6" customWidth="1"/>
    <col min="9730" max="9730" width="63.7109375" style="6" customWidth="1"/>
    <col min="9731" max="9731" width="123" style="6" customWidth="1"/>
    <col min="9732" max="9733" width="13" style="6" customWidth="1"/>
    <col min="9734" max="9734" width="14.28515625" style="6" customWidth="1"/>
    <col min="9735" max="9735" width="8.7109375" style="6" customWidth="1"/>
    <col min="9736" max="9736" width="14.5703125" style="6" bestFit="1" customWidth="1"/>
    <col min="9737" max="9737" width="10.7109375" style="6" bestFit="1" customWidth="1"/>
    <col min="9738" max="9740" width="11.28515625" style="6" customWidth="1"/>
    <col min="9741" max="9741" width="11" style="6" customWidth="1"/>
    <col min="9742" max="9742" width="12.7109375" style="6" customWidth="1"/>
    <col min="9743" max="9743" width="15.7109375" style="6" customWidth="1"/>
    <col min="9744" max="9744" width="14.28515625" style="6" customWidth="1"/>
    <col min="9745" max="9745" width="15.7109375" style="6" customWidth="1"/>
    <col min="9746" max="9746" width="12.7109375" style="6" customWidth="1"/>
    <col min="9747" max="9747" width="15.7109375" style="6" customWidth="1"/>
    <col min="9748" max="9748" width="14.5703125" style="6" customWidth="1"/>
    <col min="9749" max="9749" width="15.7109375" style="6" customWidth="1"/>
    <col min="9750" max="9750" width="12.7109375" style="6" customWidth="1"/>
    <col min="9751" max="9751" width="15.7109375" style="6" customWidth="1"/>
    <col min="9752" max="9752" width="10.28515625" style="6" customWidth="1"/>
    <col min="9753" max="9984" width="9.28515625" style="6"/>
    <col min="9985" max="9985" width="28.5703125" style="6" customWidth="1"/>
    <col min="9986" max="9986" width="63.7109375" style="6" customWidth="1"/>
    <col min="9987" max="9987" width="123" style="6" customWidth="1"/>
    <col min="9988" max="9989" width="13" style="6" customWidth="1"/>
    <col min="9990" max="9990" width="14.28515625" style="6" customWidth="1"/>
    <col min="9991" max="9991" width="8.7109375" style="6" customWidth="1"/>
    <col min="9992" max="9992" width="14.5703125" style="6" bestFit="1" customWidth="1"/>
    <col min="9993" max="9993" width="10.7109375" style="6" bestFit="1" customWidth="1"/>
    <col min="9994" max="9996" width="11.28515625" style="6" customWidth="1"/>
    <col min="9997" max="9997" width="11" style="6" customWidth="1"/>
    <col min="9998" max="9998" width="12.7109375" style="6" customWidth="1"/>
    <col min="9999" max="9999" width="15.7109375" style="6" customWidth="1"/>
    <col min="10000" max="10000" width="14.28515625" style="6" customWidth="1"/>
    <col min="10001" max="10001" width="15.7109375" style="6" customWidth="1"/>
    <col min="10002" max="10002" width="12.7109375" style="6" customWidth="1"/>
    <col min="10003" max="10003" width="15.7109375" style="6" customWidth="1"/>
    <col min="10004" max="10004" width="14.5703125" style="6" customWidth="1"/>
    <col min="10005" max="10005" width="15.7109375" style="6" customWidth="1"/>
    <col min="10006" max="10006" width="12.7109375" style="6" customWidth="1"/>
    <col min="10007" max="10007" width="15.7109375" style="6" customWidth="1"/>
    <col min="10008" max="10008" width="10.28515625" style="6" customWidth="1"/>
    <col min="10009" max="10240" width="9.28515625" style="6"/>
    <col min="10241" max="10241" width="28.5703125" style="6" customWidth="1"/>
    <col min="10242" max="10242" width="63.7109375" style="6" customWidth="1"/>
    <col min="10243" max="10243" width="123" style="6" customWidth="1"/>
    <col min="10244" max="10245" width="13" style="6" customWidth="1"/>
    <col min="10246" max="10246" width="14.28515625" style="6" customWidth="1"/>
    <col min="10247" max="10247" width="8.7109375" style="6" customWidth="1"/>
    <col min="10248" max="10248" width="14.5703125" style="6" bestFit="1" customWidth="1"/>
    <col min="10249" max="10249" width="10.7109375" style="6" bestFit="1" customWidth="1"/>
    <col min="10250" max="10252" width="11.28515625" style="6" customWidth="1"/>
    <col min="10253" max="10253" width="11" style="6" customWidth="1"/>
    <col min="10254" max="10254" width="12.7109375" style="6" customWidth="1"/>
    <col min="10255" max="10255" width="15.7109375" style="6" customWidth="1"/>
    <col min="10256" max="10256" width="14.28515625" style="6" customWidth="1"/>
    <col min="10257" max="10257" width="15.7109375" style="6" customWidth="1"/>
    <col min="10258" max="10258" width="12.7109375" style="6" customWidth="1"/>
    <col min="10259" max="10259" width="15.7109375" style="6" customWidth="1"/>
    <col min="10260" max="10260" width="14.5703125" style="6" customWidth="1"/>
    <col min="10261" max="10261" width="15.7109375" style="6" customWidth="1"/>
    <col min="10262" max="10262" width="12.7109375" style="6" customWidth="1"/>
    <col min="10263" max="10263" width="15.7109375" style="6" customWidth="1"/>
    <col min="10264" max="10264" width="10.28515625" style="6" customWidth="1"/>
    <col min="10265" max="10496" width="9.28515625" style="6"/>
    <col min="10497" max="10497" width="28.5703125" style="6" customWidth="1"/>
    <col min="10498" max="10498" width="63.7109375" style="6" customWidth="1"/>
    <col min="10499" max="10499" width="123" style="6" customWidth="1"/>
    <col min="10500" max="10501" width="13" style="6" customWidth="1"/>
    <col min="10502" max="10502" width="14.28515625" style="6" customWidth="1"/>
    <col min="10503" max="10503" width="8.7109375" style="6" customWidth="1"/>
    <col min="10504" max="10504" width="14.5703125" style="6" bestFit="1" customWidth="1"/>
    <col min="10505" max="10505" width="10.7109375" style="6" bestFit="1" customWidth="1"/>
    <col min="10506" max="10508" width="11.28515625" style="6" customWidth="1"/>
    <col min="10509" max="10509" width="11" style="6" customWidth="1"/>
    <col min="10510" max="10510" width="12.7109375" style="6" customWidth="1"/>
    <col min="10511" max="10511" width="15.7109375" style="6" customWidth="1"/>
    <col min="10512" max="10512" width="14.28515625" style="6" customWidth="1"/>
    <col min="10513" max="10513" width="15.7109375" style="6" customWidth="1"/>
    <col min="10514" max="10514" width="12.7109375" style="6" customWidth="1"/>
    <col min="10515" max="10515" width="15.7109375" style="6" customWidth="1"/>
    <col min="10516" max="10516" width="14.5703125" style="6" customWidth="1"/>
    <col min="10517" max="10517" width="15.7109375" style="6" customWidth="1"/>
    <col min="10518" max="10518" width="12.7109375" style="6" customWidth="1"/>
    <col min="10519" max="10519" width="15.7109375" style="6" customWidth="1"/>
    <col min="10520" max="10520" width="10.28515625" style="6" customWidth="1"/>
    <col min="10521" max="10752" width="9.28515625" style="6"/>
    <col min="10753" max="10753" width="28.5703125" style="6" customWidth="1"/>
    <col min="10754" max="10754" width="63.7109375" style="6" customWidth="1"/>
    <col min="10755" max="10755" width="123" style="6" customWidth="1"/>
    <col min="10756" max="10757" width="13" style="6" customWidth="1"/>
    <col min="10758" max="10758" width="14.28515625" style="6" customWidth="1"/>
    <col min="10759" max="10759" width="8.7109375" style="6" customWidth="1"/>
    <col min="10760" max="10760" width="14.5703125" style="6" bestFit="1" customWidth="1"/>
    <col min="10761" max="10761" width="10.7109375" style="6" bestFit="1" customWidth="1"/>
    <col min="10762" max="10764" width="11.28515625" style="6" customWidth="1"/>
    <col min="10765" max="10765" width="11" style="6" customWidth="1"/>
    <col min="10766" max="10766" width="12.7109375" style="6" customWidth="1"/>
    <col min="10767" max="10767" width="15.7109375" style="6" customWidth="1"/>
    <col min="10768" max="10768" width="14.28515625" style="6" customWidth="1"/>
    <col min="10769" max="10769" width="15.7109375" style="6" customWidth="1"/>
    <col min="10770" max="10770" width="12.7109375" style="6" customWidth="1"/>
    <col min="10771" max="10771" width="15.7109375" style="6" customWidth="1"/>
    <col min="10772" max="10772" width="14.5703125" style="6" customWidth="1"/>
    <col min="10773" max="10773" width="15.7109375" style="6" customWidth="1"/>
    <col min="10774" max="10774" width="12.7109375" style="6" customWidth="1"/>
    <col min="10775" max="10775" width="15.7109375" style="6" customWidth="1"/>
    <col min="10776" max="10776" width="10.28515625" style="6" customWidth="1"/>
    <col min="10777" max="11008" width="9.28515625" style="6"/>
    <col min="11009" max="11009" width="28.5703125" style="6" customWidth="1"/>
    <col min="11010" max="11010" width="63.7109375" style="6" customWidth="1"/>
    <col min="11011" max="11011" width="123" style="6" customWidth="1"/>
    <col min="11012" max="11013" width="13" style="6" customWidth="1"/>
    <col min="11014" max="11014" width="14.28515625" style="6" customWidth="1"/>
    <col min="11015" max="11015" width="8.7109375" style="6" customWidth="1"/>
    <col min="11016" max="11016" width="14.5703125" style="6" bestFit="1" customWidth="1"/>
    <col min="11017" max="11017" width="10.7109375" style="6" bestFit="1" customWidth="1"/>
    <col min="11018" max="11020" width="11.28515625" style="6" customWidth="1"/>
    <col min="11021" max="11021" width="11" style="6" customWidth="1"/>
    <col min="11022" max="11022" width="12.7109375" style="6" customWidth="1"/>
    <col min="11023" max="11023" width="15.7109375" style="6" customWidth="1"/>
    <col min="11024" max="11024" width="14.28515625" style="6" customWidth="1"/>
    <col min="11025" max="11025" width="15.7109375" style="6" customWidth="1"/>
    <col min="11026" max="11026" width="12.7109375" style="6" customWidth="1"/>
    <col min="11027" max="11027" width="15.7109375" style="6" customWidth="1"/>
    <col min="11028" max="11028" width="14.5703125" style="6" customWidth="1"/>
    <col min="11029" max="11029" width="15.7109375" style="6" customWidth="1"/>
    <col min="11030" max="11030" width="12.7109375" style="6" customWidth="1"/>
    <col min="11031" max="11031" width="15.7109375" style="6" customWidth="1"/>
    <col min="11032" max="11032" width="10.28515625" style="6" customWidth="1"/>
    <col min="11033" max="11264" width="9.28515625" style="6"/>
    <col min="11265" max="11265" width="28.5703125" style="6" customWidth="1"/>
    <col min="11266" max="11266" width="63.7109375" style="6" customWidth="1"/>
    <col min="11267" max="11267" width="123" style="6" customWidth="1"/>
    <col min="11268" max="11269" width="13" style="6" customWidth="1"/>
    <col min="11270" max="11270" width="14.28515625" style="6" customWidth="1"/>
    <col min="11271" max="11271" width="8.7109375" style="6" customWidth="1"/>
    <col min="11272" max="11272" width="14.5703125" style="6" bestFit="1" customWidth="1"/>
    <col min="11273" max="11273" width="10.7109375" style="6" bestFit="1" customWidth="1"/>
    <col min="11274" max="11276" width="11.28515625" style="6" customWidth="1"/>
    <col min="11277" max="11277" width="11" style="6" customWidth="1"/>
    <col min="11278" max="11278" width="12.7109375" style="6" customWidth="1"/>
    <col min="11279" max="11279" width="15.7109375" style="6" customWidth="1"/>
    <col min="11280" max="11280" width="14.28515625" style="6" customWidth="1"/>
    <col min="11281" max="11281" width="15.7109375" style="6" customWidth="1"/>
    <col min="11282" max="11282" width="12.7109375" style="6" customWidth="1"/>
    <col min="11283" max="11283" width="15.7109375" style="6" customWidth="1"/>
    <col min="11284" max="11284" width="14.5703125" style="6" customWidth="1"/>
    <col min="11285" max="11285" width="15.7109375" style="6" customWidth="1"/>
    <col min="11286" max="11286" width="12.7109375" style="6" customWidth="1"/>
    <col min="11287" max="11287" width="15.7109375" style="6" customWidth="1"/>
    <col min="11288" max="11288" width="10.28515625" style="6" customWidth="1"/>
    <col min="11289" max="11520" width="9.28515625" style="6"/>
    <col min="11521" max="11521" width="28.5703125" style="6" customWidth="1"/>
    <col min="11522" max="11522" width="63.7109375" style="6" customWidth="1"/>
    <col min="11523" max="11523" width="123" style="6" customWidth="1"/>
    <col min="11524" max="11525" width="13" style="6" customWidth="1"/>
    <col min="11526" max="11526" width="14.28515625" style="6" customWidth="1"/>
    <col min="11527" max="11527" width="8.7109375" style="6" customWidth="1"/>
    <col min="11528" max="11528" width="14.5703125" style="6" bestFit="1" customWidth="1"/>
    <col min="11529" max="11529" width="10.7109375" style="6" bestFit="1" customWidth="1"/>
    <col min="11530" max="11532" width="11.28515625" style="6" customWidth="1"/>
    <col min="11533" max="11533" width="11" style="6" customWidth="1"/>
    <col min="11534" max="11534" width="12.7109375" style="6" customWidth="1"/>
    <col min="11535" max="11535" width="15.7109375" style="6" customWidth="1"/>
    <col min="11536" max="11536" width="14.28515625" style="6" customWidth="1"/>
    <col min="11537" max="11537" width="15.7109375" style="6" customWidth="1"/>
    <col min="11538" max="11538" width="12.7109375" style="6" customWidth="1"/>
    <col min="11539" max="11539" width="15.7109375" style="6" customWidth="1"/>
    <col min="11540" max="11540" width="14.5703125" style="6" customWidth="1"/>
    <col min="11541" max="11541" width="15.7109375" style="6" customWidth="1"/>
    <col min="11542" max="11542" width="12.7109375" style="6" customWidth="1"/>
    <col min="11543" max="11543" width="15.7109375" style="6" customWidth="1"/>
    <col min="11544" max="11544" width="10.28515625" style="6" customWidth="1"/>
    <col min="11545" max="11776" width="9.28515625" style="6"/>
    <col min="11777" max="11777" width="28.5703125" style="6" customWidth="1"/>
    <col min="11778" max="11778" width="63.7109375" style="6" customWidth="1"/>
    <col min="11779" max="11779" width="123" style="6" customWidth="1"/>
    <col min="11780" max="11781" width="13" style="6" customWidth="1"/>
    <col min="11782" max="11782" width="14.28515625" style="6" customWidth="1"/>
    <col min="11783" max="11783" width="8.7109375" style="6" customWidth="1"/>
    <col min="11784" max="11784" width="14.5703125" style="6" bestFit="1" customWidth="1"/>
    <col min="11785" max="11785" width="10.7109375" style="6" bestFit="1" customWidth="1"/>
    <col min="11786" max="11788" width="11.28515625" style="6" customWidth="1"/>
    <col min="11789" max="11789" width="11" style="6" customWidth="1"/>
    <col min="11790" max="11790" width="12.7109375" style="6" customWidth="1"/>
    <col min="11791" max="11791" width="15.7109375" style="6" customWidth="1"/>
    <col min="11792" max="11792" width="14.28515625" style="6" customWidth="1"/>
    <col min="11793" max="11793" width="15.7109375" style="6" customWidth="1"/>
    <col min="11794" max="11794" width="12.7109375" style="6" customWidth="1"/>
    <col min="11795" max="11795" width="15.7109375" style="6" customWidth="1"/>
    <col min="11796" max="11796" width="14.5703125" style="6" customWidth="1"/>
    <col min="11797" max="11797" width="15.7109375" style="6" customWidth="1"/>
    <col min="11798" max="11798" width="12.7109375" style="6" customWidth="1"/>
    <col min="11799" max="11799" width="15.7109375" style="6" customWidth="1"/>
    <col min="11800" max="11800" width="10.28515625" style="6" customWidth="1"/>
    <col min="11801" max="12032" width="9.28515625" style="6"/>
    <col min="12033" max="12033" width="28.5703125" style="6" customWidth="1"/>
    <col min="12034" max="12034" width="63.7109375" style="6" customWidth="1"/>
    <col min="12035" max="12035" width="123" style="6" customWidth="1"/>
    <col min="12036" max="12037" width="13" style="6" customWidth="1"/>
    <col min="12038" max="12038" width="14.28515625" style="6" customWidth="1"/>
    <col min="12039" max="12039" width="8.7109375" style="6" customWidth="1"/>
    <col min="12040" max="12040" width="14.5703125" style="6" bestFit="1" customWidth="1"/>
    <col min="12041" max="12041" width="10.7109375" style="6" bestFit="1" customWidth="1"/>
    <col min="12042" max="12044" width="11.28515625" style="6" customWidth="1"/>
    <col min="12045" max="12045" width="11" style="6" customWidth="1"/>
    <col min="12046" max="12046" width="12.7109375" style="6" customWidth="1"/>
    <col min="12047" max="12047" width="15.7109375" style="6" customWidth="1"/>
    <col min="12048" max="12048" width="14.28515625" style="6" customWidth="1"/>
    <col min="12049" max="12049" width="15.7109375" style="6" customWidth="1"/>
    <col min="12050" max="12050" width="12.7109375" style="6" customWidth="1"/>
    <col min="12051" max="12051" width="15.7109375" style="6" customWidth="1"/>
    <col min="12052" max="12052" width="14.5703125" style="6" customWidth="1"/>
    <col min="12053" max="12053" width="15.7109375" style="6" customWidth="1"/>
    <col min="12054" max="12054" width="12.7109375" style="6" customWidth="1"/>
    <col min="12055" max="12055" width="15.7109375" style="6" customWidth="1"/>
    <col min="12056" max="12056" width="10.28515625" style="6" customWidth="1"/>
    <col min="12057" max="12288" width="9.28515625" style="6"/>
    <col min="12289" max="12289" width="28.5703125" style="6" customWidth="1"/>
    <col min="12290" max="12290" width="63.7109375" style="6" customWidth="1"/>
    <col min="12291" max="12291" width="123" style="6" customWidth="1"/>
    <col min="12292" max="12293" width="13" style="6" customWidth="1"/>
    <col min="12294" max="12294" width="14.28515625" style="6" customWidth="1"/>
    <col min="12295" max="12295" width="8.7109375" style="6" customWidth="1"/>
    <col min="12296" max="12296" width="14.5703125" style="6" bestFit="1" customWidth="1"/>
    <col min="12297" max="12297" width="10.7109375" style="6" bestFit="1" customWidth="1"/>
    <col min="12298" max="12300" width="11.28515625" style="6" customWidth="1"/>
    <col min="12301" max="12301" width="11" style="6" customWidth="1"/>
    <col min="12302" max="12302" width="12.7109375" style="6" customWidth="1"/>
    <col min="12303" max="12303" width="15.7109375" style="6" customWidth="1"/>
    <col min="12304" max="12304" width="14.28515625" style="6" customWidth="1"/>
    <col min="12305" max="12305" width="15.7109375" style="6" customWidth="1"/>
    <col min="12306" max="12306" width="12.7109375" style="6" customWidth="1"/>
    <col min="12307" max="12307" width="15.7109375" style="6" customWidth="1"/>
    <col min="12308" max="12308" width="14.5703125" style="6" customWidth="1"/>
    <col min="12309" max="12309" width="15.7109375" style="6" customWidth="1"/>
    <col min="12310" max="12310" width="12.7109375" style="6" customWidth="1"/>
    <col min="12311" max="12311" width="15.7109375" style="6" customWidth="1"/>
    <col min="12312" max="12312" width="10.28515625" style="6" customWidth="1"/>
    <col min="12313" max="12544" width="9.28515625" style="6"/>
    <col min="12545" max="12545" width="28.5703125" style="6" customWidth="1"/>
    <col min="12546" max="12546" width="63.7109375" style="6" customWidth="1"/>
    <col min="12547" max="12547" width="123" style="6" customWidth="1"/>
    <col min="12548" max="12549" width="13" style="6" customWidth="1"/>
    <col min="12550" max="12550" width="14.28515625" style="6" customWidth="1"/>
    <col min="12551" max="12551" width="8.7109375" style="6" customWidth="1"/>
    <col min="12552" max="12552" width="14.5703125" style="6" bestFit="1" customWidth="1"/>
    <col min="12553" max="12553" width="10.7109375" style="6" bestFit="1" customWidth="1"/>
    <col min="12554" max="12556" width="11.28515625" style="6" customWidth="1"/>
    <col min="12557" max="12557" width="11" style="6" customWidth="1"/>
    <col min="12558" max="12558" width="12.7109375" style="6" customWidth="1"/>
    <col min="12559" max="12559" width="15.7109375" style="6" customWidth="1"/>
    <col min="12560" max="12560" width="14.28515625" style="6" customWidth="1"/>
    <col min="12561" max="12561" width="15.7109375" style="6" customWidth="1"/>
    <col min="12562" max="12562" width="12.7109375" style="6" customWidth="1"/>
    <col min="12563" max="12563" width="15.7109375" style="6" customWidth="1"/>
    <col min="12564" max="12564" width="14.5703125" style="6" customWidth="1"/>
    <col min="12565" max="12565" width="15.7109375" style="6" customWidth="1"/>
    <col min="12566" max="12566" width="12.7109375" style="6" customWidth="1"/>
    <col min="12567" max="12567" width="15.7109375" style="6" customWidth="1"/>
    <col min="12568" max="12568" width="10.28515625" style="6" customWidth="1"/>
    <col min="12569" max="12800" width="9.28515625" style="6"/>
    <col min="12801" max="12801" width="28.5703125" style="6" customWidth="1"/>
    <col min="12802" max="12802" width="63.7109375" style="6" customWidth="1"/>
    <col min="12803" max="12803" width="123" style="6" customWidth="1"/>
    <col min="12804" max="12805" width="13" style="6" customWidth="1"/>
    <col min="12806" max="12806" width="14.28515625" style="6" customWidth="1"/>
    <col min="12807" max="12807" width="8.7109375" style="6" customWidth="1"/>
    <col min="12808" max="12808" width="14.5703125" style="6" bestFit="1" customWidth="1"/>
    <col min="12809" max="12809" width="10.7109375" style="6" bestFit="1" customWidth="1"/>
    <col min="12810" max="12812" width="11.28515625" style="6" customWidth="1"/>
    <col min="12813" max="12813" width="11" style="6" customWidth="1"/>
    <col min="12814" max="12814" width="12.7109375" style="6" customWidth="1"/>
    <col min="12815" max="12815" width="15.7109375" style="6" customWidth="1"/>
    <col min="12816" max="12816" width="14.28515625" style="6" customWidth="1"/>
    <col min="12817" max="12817" width="15.7109375" style="6" customWidth="1"/>
    <col min="12818" max="12818" width="12.7109375" style="6" customWidth="1"/>
    <col min="12819" max="12819" width="15.7109375" style="6" customWidth="1"/>
    <col min="12820" max="12820" width="14.5703125" style="6" customWidth="1"/>
    <col min="12821" max="12821" width="15.7109375" style="6" customWidth="1"/>
    <col min="12822" max="12822" width="12.7109375" style="6" customWidth="1"/>
    <col min="12823" max="12823" width="15.7109375" style="6" customWidth="1"/>
    <col min="12824" max="12824" width="10.28515625" style="6" customWidth="1"/>
    <col min="12825" max="13056" width="9.28515625" style="6"/>
    <col min="13057" max="13057" width="28.5703125" style="6" customWidth="1"/>
    <col min="13058" max="13058" width="63.7109375" style="6" customWidth="1"/>
    <col min="13059" max="13059" width="123" style="6" customWidth="1"/>
    <col min="13060" max="13061" width="13" style="6" customWidth="1"/>
    <col min="13062" max="13062" width="14.28515625" style="6" customWidth="1"/>
    <col min="13063" max="13063" width="8.7109375" style="6" customWidth="1"/>
    <col min="13064" max="13064" width="14.5703125" style="6" bestFit="1" customWidth="1"/>
    <col min="13065" max="13065" width="10.7109375" style="6" bestFit="1" customWidth="1"/>
    <col min="13066" max="13068" width="11.28515625" style="6" customWidth="1"/>
    <col min="13069" max="13069" width="11" style="6" customWidth="1"/>
    <col min="13070" max="13070" width="12.7109375" style="6" customWidth="1"/>
    <col min="13071" max="13071" width="15.7109375" style="6" customWidth="1"/>
    <col min="13072" max="13072" width="14.28515625" style="6" customWidth="1"/>
    <col min="13073" max="13073" width="15.7109375" style="6" customWidth="1"/>
    <col min="13074" max="13074" width="12.7109375" style="6" customWidth="1"/>
    <col min="13075" max="13075" width="15.7109375" style="6" customWidth="1"/>
    <col min="13076" max="13076" width="14.5703125" style="6" customWidth="1"/>
    <col min="13077" max="13077" width="15.7109375" style="6" customWidth="1"/>
    <col min="13078" max="13078" width="12.7109375" style="6" customWidth="1"/>
    <col min="13079" max="13079" width="15.7109375" style="6" customWidth="1"/>
    <col min="13080" max="13080" width="10.28515625" style="6" customWidth="1"/>
    <col min="13081" max="13312" width="9.28515625" style="6"/>
    <col min="13313" max="13313" width="28.5703125" style="6" customWidth="1"/>
    <col min="13314" max="13314" width="63.7109375" style="6" customWidth="1"/>
    <col min="13315" max="13315" width="123" style="6" customWidth="1"/>
    <col min="13316" max="13317" width="13" style="6" customWidth="1"/>
    <col min="13318" max="13318" width="14.28515625" style="6" customWidth="1"/>
    <col min="13319" max="13319" width="8.7109375" style="6" customWidth="1"/>
    <col min="13320" max="13320" width="14.5703125" style="6" bestFit="1" customWidth="1"/>
    <col min="13321" max="13321" width="10.7109375" style="6" bestFit="1" customWidth="1"/>
    <col min="13322" max="13324" width="11.28515625" style="6" customWidth="1"/>
    <col min="13325" max="13325" width="11" style="6" customWidth="1"/>
    <col min="13326" max="13326" width="12.7109375" style="6" customWidth="1"/>
    <col min="13327" max="13327" width="15.7109375" style="6" customWidth="1"/>
    <col min="13328" max="13328" width="14.28515625" style="6" customWidth="1"/>
    <col min="13329" max="13329" width="15.7109375" style="6" customWidth="1"/>
    <col min="13330" max="13330" width="12.7109375" style="6" customWidth="1"/>
    <col min="13331" max="13331" width="15.7109375" style="6" customWidth="1"/>
    <col min="13332" max="13332" width="14.5703125" style="6" customWidth="1"/>
    <col min="13333" max="13333" width="15.7109375" style="6" customWidth="1"/>
    <col min="13334" max="13334" width="12.7109375" style="6" customWidth="1"/>
    <col min="13335" max="13335" width="15.7109375" style="6" customWidth="1"/>
    <col min="13336" max="13336" width="10.28515625" style="6" customWidth="1"/>
    <col min="13337" max="13568" width="9.28515625" style="6"/>
    <col min="13569" max="13569" width="28.5703125" style="6" customWidth="1"/>
    <col min="13570" max="13570" width="63.7109375" style="6" customWidth="1"/>
    <col min="13571" max="13571" width="123" style="6" customWidth="1"/>
    <col min="13572" max="13573" width="13" style="6" customWidth="1"/>
    <col min="13574" max="13574" width="14.28515625" style="6" customWidth="1"/>
    <col min="13575" max="13575" width="8.7109375" style="6" customWidth="1"/>
    <col min="13576" max="13576" width="14.5703125" style="6" bestFit="1" customWidth="1"/>
    <col min="13577" max="13577" width="10.7109375" style="6" bestFit="1" customWidth="1"/>
    <col min="13578" max="13580" width="11.28515625" style="6" customWidth="1"/>
    <col min="13581" max="13581" width="11" style="6" customWidth="1"/>
    <col min="13582" max="13582" width="12.7109375" style="6" customWidth="1"/>
    <col min="13583" max="13583" width="15.7109375" style="6" customWidth="1"/>
    <col min="13584" max="13584" width="14.28515625" style="6" customWidth="1"/>
    <col min="13585" max="13585" width="15.7109375" style="6" customWidth="1"/>
    <col min="13586" max="13586" width="12.7109375" style="6" customWidth="1"/>
    <col min="13587" max="13587" width="15.7109375" style="6" customWidth="1"/>
    <col min="13588" max="13588" width="14.5703125" style="6" customWidth="1"/>
    <col min="13589" max="13589" width="15.7109375" style="6" customWidth="1"/>
    <col min="13590" max="13590" width="12.7109375" style="6" customWidth="1"/>
    <col min="13591" max="13591" width="15.7109375" style="6" customWidth="1"/>
    <col min="13592" max="13592" width="10.28515625" style="6" customWidth="1"/>
    <col min="13593" max="13824" width="9.28515625" style="6"/>
    <col min="13825" max="13825" width="28.5703125" style="6" customWidth="1"/>
    <col min="13826" max="13826" width="63.7109375" style="6" customWidth="1"/>
    <col min="13827" max="13827" width="123" style="6" customWidth="1"/>
    <col min="13828" max="13829" width="13" style="6" customWidth="1"/>
    <col min="13830" max="13830" width="14.28515625" style="6" customWidth="1"/>
    <col min="13831" max="13831" width="8.7109375" style="6" customWidth="1"/>
    <col min="13832" max="13832" width="14.5703125" style="6" bestFit="1" customWidth="1"/>
    <col min="13833" max="13833" width="10.7109375" style="6" bestFit="1" customWidth="1"/>
    <col min="13834" max="13836" width="11.28515625" style="6" customWidth="1"/>
    <col min="13837" max="13837" width="11" style="6" customWidth="1"/>
    <col min="13838" max="13838" width="12.7109375" style="6" customWidth="1"/>
    <col min="13839" max="13839" width="15.7109375" style="6" customWidth="1"/>
    <col min="13840" max="13840" width="14.28515625" style="6" customWidth="1"/>
    <col min="13841" max="13841" width="15.7109375" style="6" customWidth="1"/>
    <col min="13842" max="13842" width="12.7109375" style="6" customWidth="1"/>
    <col min="13843" max="13843" width="15.7109375" style="6" customWidth="1"/>
    <col min="13844" max="13844" width="14.5703125" style="6" customWidth="1"/>
    <col min="13845" max="13845" width="15.7109375" style="6" customWidth="1"/>
    <col min="13846" max="13846" width="12.7109375" style="6" customWidth="1"/>
    <col min="13847" max="13847" width="15.7109375" style="6" customWidth="1"/>
    <col min="13848" max="13848" width="10.28515625" style="6" customWidth="1"/>
    <col min="13849" max="14080" width="9.28515625" style="6"/>
    <col min="14081" max="14081" width="28.5703125" style="6" customWidth="1"/>
    <col min="14082" max="14082" width="63.7109375" style="6" customWidth="1"/>
    <col min="14083" max="14083" width="123" style="6" customWidth="1"/>
    <col min="14084" max="14085" width="13" style="6" customWidth="1"/>
    <col min="14086" max="14086" width="14.28515625" style="6" customWidth="1"/>
    <col min="14087" max="14087" width="8.7109375" style="6" customWidth="1"/>
    <col min="14088" max="14088" width="14.5703125" style="6" bestFit="1" customWidth="1"/>
    <col min="14089" max="14089" width="10.7109375" style="6" bestFit="1" customWidth="1"/>
    <col min="14090" max="14092" width="11.28515625" style="6" customWidth="1"/>
    <col min="14093" max="14093" width="11" style="6" customWidth="1"/>
    <col min="14094" max="14094" width="12.7109375" style="6" customWidth="1"/>
    <col min="14095" max="14095" width="15.7109375" style="6" customWidth="1"/>
    <col min="14096" max="14096" width="14.28515625" style="6" customWidth="1"/>
    <col min="14097" max="14097" width="15.7109375" style="6" customWidth="1"/>
    <col min="14098" max="14098" width="12.7109375" style="6" customWidth="1"/>
    <col min="14099" max="14099" width="15.7109375" style="6" customWidth="1"/>
    <col min="14100" max="14100" width="14.5703125" style="6" customWidth="1"/>
    <col min="14101" max="14101" width="15.7109375" style="6" customWidth="1"/>
    <col min="14102" max="14102" width="12.7109375" style="6" customWidth="1"/>
    <col min="14103" max="14103" width="15.7109375" style="6" customWidth="1"/>
    <col min="14104" max="14104" width="10.28515625" style="6" customWidth="1"/>
    <col min="14105" max="14336" width="9.28515625" style="6"/>
    <col min="14337" max="14337" width="28.5703125" style="6" customWidth="1"/>
    <col min="14338" max="14338" width="63.7109375" style="6" customWidth="1"/>
    <col min="14339" max="14339" width="123" style="6" customWidth="1"/>
    <col min="14340" max="14341" width="13" style="6" customWidth="1"/>
    <col min="14342" max="14342" width="14.28515625" style="6" customWidth="1"/>
    <col min="14343" max="14343" width="8.7109375" style="6" customWidth="1"/>
    <col min="14344" max="14344" width="14.5703125" style="6" bestFit="1" customWidth="1"/>
    <col min="14345" max="14345" width="10.7109375" style="6" bestFit="1" customWidth="1"/>
    <col min="14346" max="14348" width="11.28515625" style="6" customWidth="1"/>
    <col min="14349" max="14349" width="11" style="6" customWidth="1"/>
    <col min="14350" max="14350" width="12.7109375" style="6" customWidth="1"/>
    <col min="14351" max="14351" width="15.7109375" style="6" customWidth="1"/>
    <col min="14352" max="14352" width="14.28515625" style="6" customWidth="1"/>
    <col min="14353" max="14353" width="15.7109375" style="6" customWidth="1"/>
    <col min="14354" max="14354" width="12.7109375" style="6" customWidth="1"/>
    <col min="14355" max="14355" width="15.7109375" style="6" customWidth="1"/>
    <col min="14356" max="14356" width="14.5703125" style="6" customWidth="1"/>
    <col min="14357" max="14357" width="15.7109375" style="6" customWidth="1"/>
    <col min="14358" max="14358" width="12.7109375" style="6" customWidth="1"/>
    <col min="14359" max="14359" width="15.7109375" style="6" customWidth="1"/>
    <col min="14360" max="14360" width="10.28515625" style="6" customWidth="1"/>
    <col min="14361" max="14592" width="9.28515625" style="6"/>
    <col min="14593" max="14593" width="28.5703125" style="6" customWidth="1"/>
    <col min="14594" max="14594" width="63.7109375" style="6" customWidth="1"/>
    <col min="14595" max="14595" width="123" style="6" customWidth="1"/>
    <col min="14596" max="14597" width="13" style="6" customWidth="1"/>
    <col min="14598" max="14598" width="14.28515625" style="6" customWidth="1"/>
    <col min="14599" max="14599" width="8.7109375" style="6" customWidth="1"/>
    <col min="14600" max="14600" width="14.5703125" style="6" bestFit="1" customWidth="1"/>
    <col min="14601" max="14601" width="10.7109375" style="6" bestFit="1" customWidth="1"/>
    <col min="14602" max="14604" width="11.28515625" style="6" customWidth="1"/>
    <col min="14605" max="14605" width="11" style="6" customWidth="1"/>
    <col min="14606" max="14606" width="12.7109375" style="6" customWidth="1"/>
    <col min="14607" max="14607" width="15.7109375" style="6" customWidth="1"/>
    <col min="14608" max="14608" width="14.28515625" style="6" customWidth="1"/>
    <col min="14609" max="14609" width="15.7109375" style="6" customWidth="1"/>
    <col min="14610" max="14610" width="12.7109375" style="6" customWidth="1"/>
    <col min="14611" max="14611" width="15.7109375" style="6" customWidth="1"/>
    <col min="14612" max="14612" width="14.5703125" style="6" customWidth="1"/>
    <col min="14613" max="14613" width="15.7109375" style="6" customWidth="1"/>
    <col min="14614" max="14614" width="12.7109375" style="6" customWidth="1"/>
    <col min="14615" max="14615" width="15.7109375" style="6" customWidth="1"/>
    <col min="14616" max="14616" width="10.28515625" style="6" customWidth="1"/>
    <col min="14617" max="14848" width="9.28515625" style="6"/>
    <col min="14849" max="14849" width="28.5703125" style="6" customWidth="1"/>
    <col min="14850" max="14850" width="63.7109375" style="6" customWidth="1"/>
    <col min="14851" max="14851" width="123" style="6" customWidth="1"/>
    <col min="14852" max="14853" width="13" style="6" customWidth="1"/>
    <col min="14854" max="14854" width="14.28515625" style="6" customWidth="1"/>
    <col min="14855" max="14855" width="8.7109375" style="6" customWidth="1"/>
    <col min="14856" max="14856" width="14.5703125" style="6" bestFit="1" customWidth="1"/>
    <col min="14857" max="14857" width="10.7109375" style="6" bestFit="1" customWidth="1"/>
    <col min="14858" max="14860" width="11.28515625" style="6" customWidth="1"/>
    <col min="14861" max="14861" width="11" style="6" customWidth="1"/>
    <col min="14862" max="14862" width="12.7109375" style="6" customWidth="1"/>
    <col min="14863" max="14863" width="15.7109375" style="6" customWidth="1"/>
    <col min="14864" max="14864" width="14.28515625" style="6" customWidth="1"/>
    <col min="14865" max="14865" width="15.7109375" style="6" customWidth="1"/>
    <col min="14866" max="14866" width="12.7109375" style="6" customWidth="1"/>
    <col min="14867" max="14867" width="15.7109375" style="6" customWidth="1"/>
    <col min="14868" max="14868" width="14.5703125" style="6" customWidth="1"/>
    <col min="14869" max="14869" width="15.7109375" style="6" customWidth="1"/>
    <col min="14870" max="14870" width="12.7109375" style="6" customWidth="1"/>
    <col min="14871" max="14871" width="15.7109375" style="6" customWidth="1"/>
    <col min="14872" max="14872" width="10.28515625" style="6" customWidth="1"/>
    <col min="14873" max="15104" width="9.28515625" style="6"/>
    <col min="15105" max="15105" width="28.5703125" style="6" customWidth="1"/>
    <col min="15106" max="15106" width="63.7109375" style="6" customWidth="1"/>
    <col min="15107" max="15107" width="123" style="6" customWidth="1"/>
    <col min="15108" max="15109" width="13" style="6" customWidth="1"/>
    <col min="15110" max="15110" width="14.28515625" style="6" customWidth="1"/>
    <col min="15111" max="15111" width="8.7109375" style="6" customWidth="1"/>
    <col min="15112" max="15112" width="14.5703125" style="6" bestFit="1" customWidth="1"/>
    <col min="15113" max="15113" width="10.7109375" style="6" bestFit="1" customWidth="1"/>
    <col min="15114" max="15116" width="11.28515625" style="6" customWidth="1"/>
    <col min="15117" max="15117" width="11" style="6" customWidth="1"/>
    <col min="15118" max="15118" width="12.7109375" style="6" customWidth="1"/>
    <col min="15119" max="15119" width="15.7109375" style="6" customWidth="1"/>
    <col min="15120" max="15120" width="14.28515625" style="6" customWidth="1"/>
    <col min="15121" max="15121" width="15.7109375" style="6" customWidth="1"/>
    <col min="15122" max="15122" width="12.7109375" style="6" customWidth="1"/>
    <col min="15123" max="15123" width="15.7109375" style="6" customWidth="1"/>
    <col min="15124" max="15124" width="14.5703125" style="6" customWidth="1"/>
    <col min="15125" max="15125" width="15.7109375" style="6" customWidth="1"/>
    <col min="15126" max="15126" width="12.7109375" style="6" customWidth="1"/>
    <col min="15127" max="15127" width="15.7109375" style="6" customWidth="1"/>
    <col min="15128" max="15128" width="10.28515625" style="6" customWidth="1"/>
    <col min="15129" max="15360" width="9.28515625" style="6"/>
    <col min="15361" max="15361" width="28.5703125" style="6" customWidth="1"/>
    <col min="15362" max="15362" width="63.7109375" style="6" customWidth="1"/>
    <col min="15363" max="15363" width="123" style="6" customWidth="1"/>
    <col min="15364" max="15365" width="13" style="6" customWidth="1"/>
    <col min="15366" max="15366" width="14.28515625" style="6" customWidth="1"/>
    <col min="15367" max="15367" width="8.7109375" style="6" customWidth="1"/>
    <col min="15368" max="15368" width="14.5703125" style="6" bestFit="1" customWidth="1"/>
    <col min="15369" max="15369" width="10.7109375" style="6" bestFit="1" customWidth="1"/>
    <col min="15370" max="15372" width="11.28515625" style="6" customWidth="1"/>
    <col min="15373" max="15373" width="11" style="6" customWidth="1"/>
    <col min="15374" max="15374" width="12.7109375" style="6" customWidth="1"/>
    <col min="15375" max="15375" width="15.7109375" style="6" customWidth="1"/>
    <col min="15376" max="15376" width="14.28515625" style="6" customWidth="1"/>
    <col min="15377" max="15377" width="15.7109375" style="6" customWidth="1"/>
    <col min="15378" max="15378" width="12.7109375" style="6" customWidth="1"/>
    <col min="15379" max="15379" width="15.7109375" style="6" customWidth="1"/>
    <col min="15380" max="15380" width="14.5703125" style="6" customWidth="1"/>
    <col min="15381" max="15381" width="15.7109375" style="6" customWidth="1"/>
    <col min="15382" max="15382" width="12.7109375" style="6" customWidth="1"/>
    <col min="15383" max="15383" width="15.7109375" style="6" customWidth="1"/>
    <col min="15384" max="15384" width="10.28515625" style="6" customWidth="1"/>
    <col min="15385" max="15616" width="9.28515625" style="6"/>
    <col min="15617" max="15617" width="28.5703125" style="6" customWidth="1"/>
    <col min="15618" max="15618" width="63.7109375" style="6" customWidth="1"/>
    <col min="15619" max="15619" width="123" style="6" customWidth="1"/>
    <col min="15620" max="15621" width="13" style="6" customWidth="1"/>
    <col min="15622" max="15622" width="14.28515625" style="6" customWidth="1"/>
    <col min="15623" max="15623" width="8.7109375" style="6" customWidth="1"/>
    <col min="15624" max="15624" width="14.5703125" style="6" bestFit="1" customWidth="1"/>
    <col min="15625" max="15625" width="10.7109375" style="6" bestFit="1" customWidth="1"/>
    <col min="15626" max="15628" width="11.28515625" style="6" customWidth="1"/>
    <col min="15629" max="15629" width="11" style="6" customWidth="1"/>
    <col min="15630" max="15630" width="12.7109375" style="6" customWidth="1"/>
    <col min="15631" max="15631" width="15.7109375" style="6" customWidth="1"/>
    <col min="15632" max="15632" width="14.28515625" style="6" customWidth="1"/>
    <col min="15633" max="15633" width="15.7109375" style="6" customWidth="1"/>
    <col min="15634" max="15634" width="12.7109375" style="6" customWidth="1"/>
    <col min="15635" max="15635" width="15.7109375" style="6" customWidth="1"/>
    <col min="15636" max="15636" width="14.5703125" style="6" customWidth="1"/>
    <col min="15637" max="15637" width="15.7109375" style="6" customWidth="1"/>
    <col min="15638" max="15638" width="12.7109375" style="6" customWidth="1"/>
    <col min="15639" max="15639" width="15.7109375" style="6" customWidth="1"/>
    <col min="15640" max="15640" width="10.28515625" style="6" customWidth="1"/>
    <col min="15641" max="15872" width="9.28515625" style="6"/>
    <col min="15873" max="15873" width="28.5703125" style="6" customWidth="1"/>
    <col min="15874" max="15874" width="63.7109375" style="6" customWidth="1"/>
    <col min="15875" max="15875" width="123" style="6" customWidth="1"/>
    <col min="15876" max="15877" width="13" style="6" customWidth="1"/>
    <col min="15878" max="15878" width="14.28515625" style="6" customWidth="1"/>
    <col min="15879" max="15879" width="8.7109375" style="6" customWidth="1"/>
    <col min="15880" max="15880" width="14.5703125" style="6" bestFit="1" customWidth="1"/>
    <col min="15881" max="15881" width="10.7109375" style="6" bestFit="1" customWidth="1"/>
    <col min="15882" max="15884" width="11.28515625" style="6" customWidth="1"/>
    <col min="15885" max="15885" width="11" style="6" customWidth="1"/>
    <col min="15886" max="15886" width="12.7109375" style="6" customWidth="1"/>
    <col min="15887" max="15887" width="15.7109375" style="6" customWidth="1"/>
    <col min="15888" max="15888" width="14.28515625" style="6" customWidth="1"/>
    <col min="15889" max="15889" width="15.7109375" style="6" customWidth="1"/>
    <col min="15890" max="15890" width="12.7109375" style="6" customWidth="1"/>
    <col min="15891" max="15891" width="15.7109375" style="6" customWidth="1"/>
    <col min="15892" max="15892" width="14.5703125" style="6" customWidth="1"/>
    <col min="15893" max="15893" width="15.7109375" style="6" customWidth="1"/>
    <col min="15894" max="15894" width="12.7109375" style="6" customWidth="1"/>
    <col min="15895" max="15895" width="15.7109375" style="6" customWidth="1"/>
    <col min="15896" max="15896" width="10.28515625" style="6" customWidth="1"/>
    <col min="15897" max="16128" width="9.28515625" style="6"/>
    <col min="16129" max="16129" width="28.5703125" style="6" customWidth="1"/>
    <col min="16130" max="16130" width="63.7109375" style="6" customWidth="1"/>
    <col min="16131" max="16131" width="123" style="6" customWidth="1"/>
    <col min="16132" max="16133" width="13" style="6" customWidth="1"/>
    <col min="16134" max="16134" width="14.28515625" style="6" customWidth="1"/>
    <col min="16135" max="16135" width="8.7109375" style="6" customWidth="1"/>
    <col min="16136" max="16136" width="14.5703125" style="6" bestFit="1" customWidth="1"/>
    <col min="16137" max="16137" width="10.7109375" style="6" bestFit="1" customWidth="1"/>
    <col min="16138" max="16140" width="11.28515625" style="6" customWidth="1"/>
    <col min="16141" max="16141" width="11" style="6" customWidth="1"/>
    <col min="16142" max="16142" width="12.7109375" style="6" customWidth="1"/>
    <col min="16143" max="16143" width="15.7109375" style="6" customWidth="1"/>
    <col min="16144" max="16144" width="14.28515625" style="6" customWidth="1"/>
    <col min="16145" max="16145" width="15.7109375" style="6" customWidth="1"/>
    <col min="16146" max="16146" width="12.7109375" style="6" customWidth="1"/>
    <col min="16147" max="16147" width="15.7109375" style="6" customWidth="1"/>
    <col min="16148" max="16148" width="14.5703125" style="6" customWidth="1"/>
    <col min="16149" max="16149" width="15.7109375" style="6" customWidth="1"/>
    <col min="16150" max="16150" width="12.7109375" style="6" customWidth="1"/>
    <col min="16151" max="16151" width="15.7109375" style="6" customWidth="1"/>
    <col min="16152" max="16152" width="10.28515625" style="6" customWidth="1"/>
    <col min="16153" max="16384" width="9.28515625" style="6"/>
  </cols>
  <sheetData>
    <row r="1" spans="1:23" ht="23.25" x14ac:dyDescent="0.35">
      <c r="A1" s="1" t="s">
        <v>0</v>
      </c>
      <c r="B1" s="2"/>
      <c r="C1" s="2"/>
      <c r="D1" s="2"/>
      <c r="E1" s="2"/>
      <c r="F1" s="2"/>
      <c r="G1" s="2"/>
      <c r="H1" s="2"/>
      <c r="J1" s="4"/>
      <c r="K1" s="4"/>
      <c r="L1" s="4"/>
      <c r="M1" s="4"/>
      <c r="N1" s="2"/>
    </row>
    <row r="2" spans="1:23" ht="18.75" x14ac:dyDescent="0.3">
      <c r="A2" s="236" t="s">
        <v>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</row>
    <row r="3" spans="1:23" ht="18.75" x14ac:dyDescent="0.3">
      <c r="A3" s="236" t="s">
        <v>2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</row>
    <row r="4" spans="1:23" x14ac:dyDescent="0.2">
      <c r="A4" s="237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</row>
    <row r="5" spans="1:23" x14ac:dyDescent="0.2">
      <c r="A5" s="2"/>
      <c r="B5" s="2"/>
      <c r="C5" s="2"/>
      <c r="D5" s="2"/>
      <c r="E5" s="2"/>
      <c r="F5" s="2"/>
      <c r="G5" s="2"/>
      <c r="H5" s="2"/>
      <c r="J5" s="4"/>
      <c r="K5" s="4"/>
      <c r="L5" s="4"/>
      <c r="M5" s="4"/>
      <c r="N5" s="2"/>
    </row>
    <row r="6" spans="1:23" ht="15.75" x14ac:dyDescent="0.2">
      <c r="A6" s="238"/>
      <c r="B6" s="240" t="s">
        <v>3</v>
      </c>
      <c r="C6" s="241"/>
      <c r="D6" s="227" t="s">
        <v>4</v>
      </c>
      <c r="E6" s="228"/>
      <c r="F6" s="228"/>
      <c r="G6" s="228"/>
      <c r="H6" s="228"/>
      <c r="I6" s="228"/>
      <c r="J6" s="228"/>
      <c r="K6" s="228"/>
      <c r="L6" s="228"/>
      <c r="M6" s="229"/>
      <c r="N6" s="205" t="s">
        <v>5</v>
      </c>
      <c r="O6" s="205"/>
      <c r="P6" s="206" t="s">
        <v>6</v>
      </c>
      <c r="Q6" s="206"/>
      <c r="R6" s="206" t="s">
        <v>7</v>
      </c>
      <c r="S6" s="206"/>
      <c r="T6" s="206" t="s">
        <v>8</v>
      </c>
      <c r="U6" s="206"/>
      <c r="V6" s="206" t="s">
        <v>9</v>
      </c>
      <c r="W6" s="206"/>
    </row>
    <row r="7" spans="1:23" ht="67.5" customHeight="1" x14ac:dyDescent="0.2">
      <c r="A7" s="239"/>
      <c r="B7" s="242"/>
      <c r="C7" s="243"/>
      <c r="D7" s="227" t="s">
        <v>10</v>
      </c>
      <c r="E7" s="228"/>
      <c r="F7" s="228"/>
      <c r="G7" s="228"/>
      <c r="H7" s="229"/>
      <c r="I7" s="228"/>
      <c r="J7" s="228"/>
      <c r="K7" s="228"/>
      <c r="L7" s="228"/>
      <c r="M7" s="228"/>
      <c r="N7" s="7" t="s">
        <v>11</v>
      </c>
      <c r="O7" s="8" t="s">
        <v>12</v>
      </c>
      <c r="P7" s="8" t="s">
        <v>11</v>
      </c>
      <c r="Q7" s="8" t="s">
        <v>12</v>
      </c>
      <c r="R7" s="8" t="s">
        <v>11</v>
      </c>
      <c r="S7" s="8" t="s">
        <v>13</v>
      </c>
      <c r="T7" s="8" t="s">
        <v>11</v>
      </c>
      <c r="U7" s="8" t="s">
        <v>13</v>
      </c>
      <c r="V7" s="8" t="s">
        <v>11</v>
      </c>
      <c r="W7" s="8" t="s">
        <v>13</v>
      </c>
    </row>
    <row r="8" spans="1:23" ht="15" x14ac:dyDescent="0.2">
      <c r="A8" s="9"/>
      <c r="B8" s="10" t="s">
        <v>14</v>
      </c>
      <c r="C8" s="11" t="s">
        <v>15</v>
      </c>
      <c r="D8" s="11"/>
      <c r="E8" s="12"/>
      <c r="F8" s="12"/>
      <c r="G8" s="12"/>
      <c r="H8" s="13"/>
      <c r="I8" s="230"/>
      <c r="J8" s="230"/>
      <c r="K8" s="230"/>
      <c r="L8" s="230"/>
      <c r="M8" s="231"/>
      <c r="N8" s="232"/>
      <c r="O8" s="233"/>
      <c r="P8" s="234"/>
      <c r="Q8" s="235"/>
      <c r="R8" s="234"/>
      <c r="S8" s="235"/>
      <c r="T8" s="234"/>
      <c r="U8" s="235"/>
      <c r="V8" s="234"/>
      <c r="W8" s="235"/>
    </row>
    <row r="9" spans="1:23" ht="6.75" customHeight="1" thickBot="1" x14ac:dyDescent="0.25">
      <c r="A9" s="14"/>
      <c r="B9" s="14"/>
      <c r="C9" s="14"/>
      <c r="D9" s="14"/>
      <c r="E9" s="14"/>
      <c r="F9" s="14"/>
      <c r="G9" s="14"/>
      <c r="H9" s="14"/>
      <c r="I9" s="15"/>
      <c r="J9" s="16"/>
      <c r="K9" s="16"/>
      <c r="L9" s="16"/>
      <c r="M9" s="16"/>
      <c r="N9" s="17"/>
      <c r="O9" s="18"/>
      <c r="P9" s="18"/>
      <c r="Q9" s="18"/>
      <c r="R9" s="18"/>
      <c r="S9" s="18"/>
      <c r="T9" s="18"/>
      <c r="U9" s="18"/>
      <c r="V9" s="18"/>
      <c r="W9" s="18"/>
    </row>
    <row r="10" spans="1:23" s="28" customFormat="1" ht="56.45" customHeight="1" x14ac:dyDescent="0.2">
      <c r="A10" s="19" t="s">
        <v>16</v>
      </c>
      <c r="B10" s="20" t="s">
        <v>17</v>
      </c>
      <c r="C10" s="20" t="s">
        <v>18</v>
      </c>
      <c r="D10" s="21"/>
      <c r="E10" s="21"/>
      <c r="F10" s="21"/>
      <c r="G10" s="22">
        <v>6</v>
      </c>
      <c r="H10" s="22"/>
      <c r="I10" s="23">
        <f>E34</f>
        <v>10.942931999999999</v>
      </c>
      <c r="J10" s="24">
        <f>E35</f>
        <v>10.582176</v>
      </c>
      <c r="K10" s="24">
        <f>E36</f>
        <v>11.303687999999999</v>
      </c>
      <c r="L10" s="24">
        <f>E37</f>
        <v>11.063184</v>
      </c>
      <c r="M10" s="24">
        <f>E38</f>
        <v>11.063184</v>
      </c>
      <c r="N10" s="25">
        <f>I10*G10</f>
        <v>65.657591999999994</v>
      </c>
      <c r="O10" s="26">
        <f>SUM(N10*0.5)</f>
        <v>32.828795999999997</v>
      </c>
      <c r="P10" s="26">
        <f>G10*J10</f>
        <v>63.493056000000003</v>
      </c>
      <c r="Q10" s="26">
        <f>SUM(P10*0.5)</f>
        <v>31.746528000000001</v>
      </c>
      <c r="R10" s="26">
        <f>G10*K10</f>
        <v>67.822127999999992</v>
      </c>
      <c r="S10" s="26">
        <f>SUM(R10*0.75)</f>
        <v>50.866595999999994</v>
      </c>
      <c r="T10" s="26">
        <f>G10*L10</f>
        <v>66.379103999999998</v>
      </c>
      <c r="U10" s="26">
        <f>SUM(T10*0.75)</f>
        <v>49.784328000000002</v>
      </c>
      <c r="V10" s="26">
        <f>G10*M10</f>
        <v>66.379103999999998</v>
      </c>
      <c r="W10" s="27">
        <f>SUM(V10*0.75)</f>
        <v>49.784328000000002</v>
      </c>
    </row>
    <row r="11" spans="1:23" s="28" customFormat="1" ht="16.5" thickBot="1" x14ac:dyDescent="0.3">
      <c r="A11" s="29"/>
      <c r="B11" s="30"/>
      <c r="C11" s="30"/>
      <c r="D11" s="31" t="s">
        <v>19</v>
      </c>
      <c r="E11" s="31"/>
      <c r="F11" s="31"/>
      <c r="G11" s="32" t="s">
        <v>20</v>
      </c>
      <c r="H11" s="32" t="s">
        <v>21</v>
      </c>
      <c r="I11" s="33" t="s">
        <v>22</v>
      </c>
      <c r="J11" s="32" t="s">
        <v>23</v>
      </c>
      <c r="K11" s="32" t="s">
        <v>24</v>
      </c>
      <c r="L11" s="32" t="s">
        <v>25</v>
      </c>
      <c r="M11" s="32" t="s">
        <v>26</v>
      </c>
      <c r="N11" s="34"/>
      <c r="O11" s="35"/>
      <c r="P11" s="35"/>
      <c r="Q11" s="35"/>
      <c r="R11" s="35"/>
      <c r="S11" s="35"/>
      <c r="T11" s="35"/>
      <c r="U11" s="35"/>
      <c r="V11" s="35"/>
      <c r="W11" s="36"/>
    </row>
    <row r="12" spans="1:23" s="28" customFormat="1" ht="60.75" x14ac:dyDescent="0.2">
      <c r="A12" s="37" t="s">
        <v>27</v>
      </c>
      <c r="B12" s="38" t="s">
        <v>28</v>
      </c>
      <c r="C12" s="39" t="s">
        <v>29</v>
      </c>
      <c r="D12" s="40">
        <v>3.2539999999999999E-2</v>
      </c>
      <c r="E12" s="40">
        <v>2.546E-2</v>
      </c>
      <c r="F12" s="40">
        <v>2.691E-2</v>
      </c>
      <c r="G12" s="40">
        <v>6</v>
      </c>
      <c r="H12" s="40"/>
      <c r="I12" s="26">
        <v>4163.7700000000004</v>
      </c>
      <c r="J12" s="41"/>
      <c r="K12" s="41"/>
      <c r="L12" s="41"/>
      <c r="M12" s="41"/>
      <c r="N12" s="25">
        <f>SUM(D12*G12*I12)</f>
        <v>812.93445480000003</v>
      </c>
      <c r="O12" s="26">
        <f>SUM(N12*0.5)</f>
        <v>406.46722740000001</v>
      </c>
      <c r="P12" s="26">
        <f>SUM($F$12*$G$12*$I$12)</f>
        <v>672.2823042</v>
      </c>
      <c r="Q12" s="26">
        <f>SUM(P12*0.5)</f>
        <v>336.1411521</v>
      </c>
      <c r="R12" s="26">
        <f>SUM($F$12*$G$12*$I$12)</f>
        <v>672.2823042</v>
      </c>
      <c r="S12" s="26">
        <f>SUM(R12*0.5)</f>
        <v>336.1411521</v>
      </c>
      <c r="T12" s="26">
        <f>SUM(E12*$G$12*$I$12)</f>
        <v>636.05750520000015</v>
      </c>
      <c r="U12" s="26">
        <f>SUM(T12*0.5)</f>
        <v>318.02875260000008</v>
      </c>
      <c r="V12" s="26">
        <f>SUM(E12*$G$12*$I$12)</f>
        <v>636.05750520000015</v>
      </c>
      <c r="W12" s="27">
        <f>SUM(V12*0.5)</f>
        <v>318.02875260000008</v>
      </c>
    </row>
    <row r="13" spans="1:23" s="48" customFormat="1" ht="60.75" customHeight="1" thickBot="1" x14ac:dyDescent="0.3">
      <c r="A13" s="29"/>
      <c r="B13" s="30"/>
      <c r="C13" s="30"/>
      <c r="D13" s="42" t="s">
        <v>30</v>
      </c>
      <c r="E13" s="42" t="s">
        <v>31</v>
      </c>
      <c r="F13" s="42" t="s">
        <v>32</v>
      </c>
      <c r="G13" s="43" t="s">
        <v>20</v>
      </c>
      <c r="H13" s="42" t="s">
        <v>33</v>
      </c>
      <c r="I13" s="44" t="s">
        <v>34</v>
      </c>
      <c r="J13" s="45"/>
      <c r="K13" s="45"/>
      <c r="L13" s="45"/>
      <c r="M13" s="45"/>
      <c r="N13" s="46"/>
      <c r="O13" s="35"/>
      <c r="P13" s="47"/>
      <c r="Q13" s="35"/>
      <c r="R13" s="35" t="s">
        <v>35</v>
      </c>
      <c r="S13" s="35"/>
      <c r="T13" s="35"/>
      <c r="U13" s="35"/>
      <c r="V13" s="35"/>
      <c r="W13" s="36"/>
    </row>
    <row r="14" spans="1:23" s="28" customFormat="1" ht="60.75" x14ac:dyDescent="0.25">
      <c r="A14" s="37" t="s">
        <v>36</v>
      </c>
      <c r="B14" s="49" t="s">
        <v>37</v>
      </c>
      <c r="C14" s="39" t="s">
        <v>29</v>
      </c>
      <c r="D14" s="50">
        <v>7.5800000000000006E-2</v>
      </c>
      <c r="E14" s="51">
        <v>0.1303</v>
      </c>
      <c r="F14" s="52"/>
      <c r="G14" s="40">
        <v>6</v>
      </c>
      <c r="H14" s="40"/>
      <c r="I14" s="26">
        <v>4163.7700000000004</v>
      </c>
      <c r="J14" s="41"/>
      <c r="K14" s="41"/>
      <c r="L14" s="41"/>
      <c r="M14" s="41"/>
      <c r="N14" s="53">
        <f>SUM($D$14*$I$14)</f>
        <v>315.61376600000006</v>
      </c>
      <c r="O14" s="26">
        <f>SUM(N14*1)</f>
        <v>315.61376600000006</v>
      </c>
      <c r="P14" s="26">
        <f>SUM($D$14*$I$14)</f>
        <v>315.61376600000006</v>
      </c>
      <c r="Q14" s="26">
        <f>SUM(P14*1)</f>
        <v>315.61376600000006</v>
      </c>
      <c r="R14" s="26">
        <f>I14*E14</f>
        <v>542.53923100000009</v>
      </c>
      <c r="S14" s="26">
        <f>SUM(R14*1)</f>
        <v>542.53923100000009</v>
      </c>
      <c r="T14" s="26">
        <f>SUM($E$14*$I$14)</f>
        <v>542.53923100000009</v>
      </c>
      <c r="U14" s="26">
        <f>SUM(T14*1)</f>
        <v>542.53923100000009</v>
      </c>
      <c r="V14" s="26">
        <f>SUM($E$14*$I$14)</f>
        <v>542.53923100000009</v>
      </c>
      <c r="W14" s="27">
        <f>SUM(V14*1)</f>
        <v>542.53923100000009</v>
      </c>
    </row>
    <row r="15" spans="1:23" s="48" customFormat="1" ht="39" thickBot="1" x14ac:dyDescent="0.25">
      <c r="A15" s="29"/>
      <c r="B15" s="30"/>
      <c r="C15" s="30"/>
      <c r="D15" s="42" t="s">
        <v>38</v>
      </c>
      <c r="E15" s="42" t="s">
        <v>39</v>
      </c>
      <c r="F15" s="42"/>
      <c r="G15" s="43" t="s">
        <v>20</v>
      </c>
      <c r="H15" s="42"/>
      <c r="I15" s="54" t="s">
        <v>34</v>
      </c>
      <c r="J15" s="55"/>
      <c r="K15" s="55"/>
      <c r="L15" s="55"/>
      <c r="M15" s="55"/>
      <c r="N15" s="56"/>
      <c r="O15" s="57"/>
      <c r="P15" s="58"/>
      <c r="Q15" s="57"/>
      <c r="R15" s="57"/>
      <c r="S15" s="57"/>
      <c r="T15" s="57"/>
      <c r="U15" s="57"/>
      <c r="V15" s="57"/>
      <c r="W15" s="59"/>
    </row>
    <row r="16" spans="1:23" s="28" customFormat="1" ht="84" customHeight="1" x14ac:dyDescent="0.25">
      <c r="A16" s="37" t="s">
        <v>40</v>
      </c>
      <c r="B16" s="38" t="s">
        <v>41</v>
      </c>
      <c r="C16" s="39" t="s">
        <v>42</v>
      </c>
      <c r="D16" s="40">
        <v>1.86</v>
      </c>
      <c r="E16" s="52"/>
      <c r="F16" s="52"/>
      <c r="G16" s="40"/>
      <c r="H16" s="40"/>
      <c r="I16" s="26">
        <v>44.2</v>
      </c>
      <c r="J16" s="41"/>
      <c r="K16" s="41"/>
      <c r="L16" s="41"/>
      <c r="M16" s="41"/>
      <c r="N16" s="25">
        <f>SUM($D$16*$I$16)</f>
        <v>82.212000000000003</v>
      </c>
      <c r="O16" s="26">
        <f>SUM(N16*1)</f>
        <v>82.212000000000003</v>
      </c>
      <c r="P16" s="26">
        <f>SUM($D$16*$I$16)</f>
        <v>82.212000000000003</v>
      </c>
      <c r="Q16" s="26">
        <f>SUM(P16*1)</f>
        <v>82.212000000000003</v>
      </c>
      <c r="R16" s="26">
        <f>SUM($D$16*$I$16)</f>
        <v>82.212000000000003</v>
      </c>
      <c r="S16" s="26">
        <f>SUM(R16*1)</f>
        <v>82.212000000000003</v>
      </c>
      <c r="T16" s="26">
        <f>SUM($D$16*$I$16)</f>
        <v>82.212000000000003</v>
      </c>
      <c r="U16" s="26">
        <f>SUM(T16*1)</f>
        <v>82.212000000000003</v>
      </c>
      <c r="V16" s="26">
        <f>SUM($D$16*$I$16)</f>
        <v>82.212000000000003</v>
      </c>
      <c r="W16" s="27">
        <f>SUM(V16*1)</f>
        <v>82.212000000000003</v>
      </c>
    </row>
    <row r="17" spans="1:23" s="48" customFormat="1" ht="27" thickBot="1" x14ac:dyDescent="0.3">
      <c r="A17" s="29"/>
      <c r="B17" s="30"/>
      <c r="C17" s="30"/>
      <c r="D17" s="42" t="s">
        <v>43</v>
      </c>
      <c r="E17" s="42"/>
      <c r="F17" s="42"/>
      <c r="G17" s="32"/>
      <c r="H17" s="32"/>
      <c r="I17" s="44" t="s">
        <v>44</v>
      </c>
      <c r="J17" s="45"/>
      <c r="K17" s="45"/>
      <c r="L17" s="45"/>
      <c r="M17" s="45"/>
      <c r="N17" s="46"/>
      <c r="O17" s="35"/>
      <c r="P17" s="47"/>
      <c r="Q17" s="35"/>
      <c r="R17" s="35"/>
      <c r="S17" s="35"/>
      <c r="T17" s="35"/>
      <c r="U17" s="35"/>
      <c r="V17" s="35"/>
      <c r="W17" s="36"/>
    </row>
    <row r="18" spans="1:23" s="28" customFormat="1" ht="82.9" customHeight="1" x14ac:dyDescent="0.25">
      <c r="A18" s="37" t="s">
        <v>45</v>
      </c>
      <c r="B18" s="38" t="s">
        <v>46</v>
      </c>
      <c r="C18" s="39" t="s">
        <v>47</v>
      </c>
      <c r="D18" s="40">
        <v>3.02</v>
      </c>
      <c r="E18" s="52"/>
      <c r="F18" s="52"/>
      <c r="G18" s="40"/>
      <c r="H18" s="40"/>
      <c r="I18" s="26">
        <v>44.2</v>
      </c>
      <c r="J18" s="41"/>
      <c r="K18" s="41"/>
      <c r="L18" s="41"/>
      <c r="M18" s="41"/>
      <c r="N18" s="25">
        <f>SUM($D$18*$I$18)</f>
        <v>133.48400000000001</v>
      </c>
      <c r="O18" s="26">
        <f>SUM(N18*1)</f>
        <v>133.48400000000001</v>
      </c>
      <c r="P18" s="26">
        <f>SUM($D$18*$I$18)</f>
        <v>133.48400000000001</v>
      </c>
      <c r="Q18" s="26">
        <f>SUM(P18*1)</f>
        <v>133.48400000000001</v>
      </c>
      <c r="R18" s="26">
        <f>SUM($D$18*$I$18)</f>
        <v>133.48400000000001</v>
      </c>
      <c r="S18" s="26">
        <f>SUM(R18*1)</f>
        <v>133.48400000000001</v>
      </c>
      <c r="T18" s="26">
        <f>SUM($D$18*$I$18)</f>
        <v>133.48400000000001</v>
      </c>
      <c r="U18" s="26">
        <f>SUM(T18*1)</f>
        <v>133.48400000000001</v>
      </c>
      <c r="V18" s="26">
        <f>SUM($D$18*$I$18)</f>
        <v>133.48400000000001</v>
      </c>
      <c r="W18" s="27">
        <f>SUM(V18*1)</f>
        <v>133.48400000000001</v>
      </c>
    </row>
    <row r="19" spans="1:23" s="48" customFormat="1" ht="27" thickBot="1" x14ac:dyDescent="0.3">
      <c r="A19" s="29"/>
      <c r="B19" s="30"/>
      <c r="C19" s="30"/>
      <c r="D19" s="42" t="s">
        <v>48</v>
      </c>
      <c r="E19" s="42"/>
      <c r="F19" s="42"/>
      <c r="G19" s="32"/>
      <c r="H19" s="32"/>
      <c r="I19" s="44" t="s">
        <v>44</v>
      </c>
      <c r="J19" s="45"/>
      <c r="K19" s="45"/>
      <c r="L19" s="45"/>
      <c r="M19" s="45"/>
      <c r="N19" s="46"/>
      <c r="O19" s="35"/>
      <c r="P19" s="47"/>
      <c r="Q19" s="35"/>
      <c r="R19" s="35"/>
      <c r="S19" s="35"/>
      <c r="T19" s="35"/>
      <c r="U19" s="35"/>
      <c r="V19" s="35"/>
      <c r="W19" s="36"/>
    </row>
    <row r="20" spans="1:23" s="28" customFormat="1" ht="79.150000000000006" customHeight="1" x14ac:dyDescent="0.25">
      <c r="A20" s="37" t="s">
        <v>49</v>
      </c>
      <c r="B20" s="38" t="s">
        <v>46</v>
      </c>
      <c r="C20" s="39" t="s">
        <v>47</v>
      </c>
      <c r="D20" s="40">
        <f>SUM(D16+D18)</f>
        <v>4.88</v>
      </c>
      <c r="E20" s="52"/>
      <c r="F20" s="52"/>
      <c r="G20" s="40"/>
      <c r="H20" s="40"/>
      <c r="I20" s="26">
        <v>33.28</v>
      </c>
      <c r="J20" s="41"/>
      <c r="K20" s="41"/>
      <c r="L20" s="41"/>
      <c r="M20" s="41"/>
      <c r="N20" s="25">
        <f>SUM($D$20*$I$20)</f>
        <v>162.40639999999999</v>
      </c>
      <c r="O20" s="26">
        <f>SUM(N20*1)</f>
        <v>162.40639999999999</v>
      </c>
      <c r="P20" s="26">
        <f>SUM($D$20*$I$20)</f>
        <v>162.40639999999999</v>
      </c>
      <c r="Q20" s="26">
        <f>SUM(P20*1)</f>
        <v>162.40639999999999</v>
      </c>
      <c r="R20" s="26">
        <f>SUM($D$20*$I$20)</f>
        <v>162.40639999999999</v>
      </c>
      <c r="S20" s="26">
        <f>SUM(R20*1)</f>
        <v>162.40639999999999</v>
      </c>
      <c r="T20" s="26">
        <f>SUM($D$20*$I$20)</f>
        <v>162.40639999999999</v>
      </c>
      <c r="U20" s="26">
        <f>SUM(T20*1)</f>
        <v>162.40639999999999</v>
      </c>
      <c r="V20" s="26">
        <f>SUM($D$20*$I$20)</f>
        <v>162.40639999999999</v>
      </c>
      <c r="W20" s="27">
        <f>SUM(V20*1)</f>
        <v>162.40639999999999</v>
      </c>
    </row>
    <row r="21" spans="1:23" s="48" customFormat="1" ht="27" thickBot="1" x14ac:dyDescent="0.3">
      <c r="A21" s="60"/>
      <c r="B21" s="30"/>
      <c r="C21" s="30"/>
      <c r="D21" s="42" t="s">
        <v>50</v>
      </c>
      <c r="E21" s="42"/>
      <c r="F21" s="42"/>
      <c r="G21" s="32"/>
      <c r="H21" s="32"/>
      <c r="I21" s="44" t="s">
        <v>44</v>
      </c>
      <c r="J21" s="45"/>
      <c r="K21" s="45"/>
      <c r="L21" s="45"/>
      <c r="M21" s="45"/>
      <c r="N21" s="46"/>
      <c r="O21" s="35"/>
      <c r="P21" s="47"/>
      <c r="Q21" s="35"/>
      <c r="R21" s="35"/>
      <c r="S21" s="35"/>
      <c r="T21" s="35"/>
      <c r="U21" s="35"/>
      <c r="V21" s="35"/>
      <c r="W21" s="36"/>
    </row>
    <row r="22" spans="1:23" s="28" customFormat="1" ht="78.75" x14ac:dyDescent="0.25">
      <c r="A22" s="37" t="s">
        <v>51</v>
      </c>
      <c r="B22" s="38" t="s">
        <v>52</v>
      </c>
      <c r="C22" s="38" t="s">
        <v>53</v>
      </c>
      <c r="D22" s="40">
        <v>100</v>
      </c>
      <c r="E22" s="61"/>
      <c r="F22" s="61"/>
      <c r="G22" s="40"/>
      <c r="H22" s="40"/>
      <c r="I22" s="26">
        <v>3.77</v>
      </c>
      <c r="J22" s="26"/>
      <c r="K22" s="41"/>
      <c r="L22" s="41"/>
      <c r="M22" s="41"/>
      <c r="N22" s="25">
        <f>SUM($D$22*$I$22)</f>
        <v>377</v>
      </c>
      <c r="O22" s="26">
        <f>SUM(N22*0.9)</f>
        <v>339.3</v>
      </c>
      <c r="P22" s="26">
        <f>SUM($D$22*$I$22)</f>
        <v>377</v>
      </c>
      <c r="Q22" s="26">
        <f>SUM(P22*0.9)</f>
        <v>339.3</v>
      </c>
      <c r="R22" s="26">
        <f>SUM($D$22*$I$22)</f>
        <v>377</v>
      </c>
      <c r="S22" s="26">
        <f>SUM(R22*0.9)</f>
        <v>339.3</v>
      </c>
      <c r="T22" s="26">
        <f>SUM($D$22*$I$22)</f>
        <v>377</v>
      </c>
      <c r="U22" s="26">
        <f>SUM(T22*0.9)</f>
        <v>339.3</v>
      </c>
      <c r="V22" s="26">
        <f>SUM($D$22*$I$22)</f>
        <v>377</v>
      </c>
      <c r="W22" s="27">
        <f>SUM(V22*0.9)</f>
        <v>339.3</v>
      </c>
    </row>
    <row r="23" spans="1:23" s="48" customFormat="1" ht="27" thickBot="1" x14ac:dyDescent="0.3">
      <c r="A23" s="62"/>
      <c r="B23" s="63"/>
      <c r="C23" s="63"/>
      <c r="D23" s="42" t="s">
        <v>54</v>
      </c>
      <c r="E23" s="64"/>
      <c r="F23" s="64"/>
      <c r="G23" s="64"/>
      <c r="H23" s="64"/>
      <c r="I23" s="44" t="s">
        <v>55</v>
      </c>
      <c r="J23" s="45"/>
      <c r="K23" s="45"/>
      <c r="L23" s="45"/>
      <c r="M23" s="45"/>
      <c r="N23" s="34"/>
      <c r="O23" s="47"/>
      <c r="P23" s="47"/>
      <c r="Q23" s="47"/>
      <c r="R23" s="47"/>
      <c r="S23" s="47"/>
      <c r="T23" s="47"/>
      <c r="U23" s="47"/>
      <c r="V23" s="47"/>
      <c r="W23" s="65"/>
    </row>
    <row r="24" spans="1:23" s="28" customFormat="1" ht="63" x14ac:dyDescent="0.25">
      <c r="A24" s="37" t="s">
        <v>56</v>
      </c>
      <c r="B24" s="38" t="s">
        <v>57</v>
      </c>
      <c r="C24" s="39" t="s">
        <v>58</v>
      </c>
      <c r="D24" s="40">
        <f>1.182/12</f>
        <v>9.849999999999999E-2</v>
      </c>
      <c r="E24" s="61"/>
      <c r="F24" s="61"/>
      <c r="G24" s="40"/>
      <c r="H24" s="40"/>
      <c r="I24" s="26">
        <v>816.21</v>
      </c>
      <c r="J24" s="41"/>
      <c r="K24" s="41"/>
      <c r="L24" s="41"/>
      <c r="M24" s="41"/>
      <c r="N24" s="25">
        <f>SUM($D$24*$I$24)</f>
        <v>80.396684999999991</v>
      </c>
      <c r="O24" s="26">
        <f>SUM(N24*1)</f>
        <v>80.396684999999991</v>
      </c>
      <c r="P24" s="26">
        <f>SUM($D$24*$I$24)</f>
        <v>80.396684999999991</v>
      </c>
      <c r="Q24" s="26">
        <f>SUM(P24*1)</f>
        <v>80.396684999999991</v>
      </c>
      <c r="R24" s="26">
        <f>SUM($D$24*$I$24)</f>
        <v>80.396684999999991</v>
      </c>
      <c r="S24" s="26">
        <f>SUM(R24*1)</f>
        <v>80.396684999999991</v>
      </c>
      <c r="T24" s="26">
        <f>SUM($D$24*$I$24)</f>
        <v>80.396684999999991</v>
      </c>
      <c r="U24" s="26">
        <f>SUM(T24*1)</f>
        <v>80.396684999999991</v>
      </c>
      <c r="V24" s="26">
        <f>SUM($D$24*$I$24)</f>
        <v>80.396684999999991</v>
      </c>
      <c r="W24" s="27">
        <f>SUM(V24*1)</f>
        <v>80.396684999999991</v>
      </c>
    </row>
    <row r="25" spans="1:23" s="48" customFormat="1" ht="16.5" thickBot="1" x14ac:dyDescent="0.3">
      <c r="A25" s="66"/>
      <c r="B25" s="67"/>
      <c r="C25" s="67"/>
      <c r="D25" s="42" t="s">
        <v>59</v>
      </c>
      <c r="E25" s="64"/>
      <c r="F25" s="64"/>
      <c r="G25" s="64"/>
      <c r="H25" s="64"/>
      <c r="I25" s="44" t="s">
        <v>60</v>
      </c>
      <c r="J25" s="45"/>
      <c r="K25" s="45"/>
      <c r="L25" s="45"/>
      <c r="M25" s="45"/>
      <c r="N25" s="46"/>
      <c r="O25" s="47"/>
      <c r="P25" s="47"/>
      <c r="Q25" s="47"/>
      <c r="R25" s="47"/>
      <c r="S25" s="47"/>
      <c r="T25" s="47"/>
      <c r="U25" s="47"/>
      <c r="V25" s="47"/>
      <c r="W25" s="65"/>
    </row>
    <row r="26" spans="1:23" s="74" customFormat="1" ht="24.75" customHeight="1" x14ac:dyDescent="0.25">
      <c r="A26" s="68" t="s">
        <v>61</v>
      </c>
      <c r="B26" s="222" t="s">
        <v>62</v>
      </c>
      <c r="C26" s="223"/>
      <c r="D26" s="69"/>
      <c r="E26" s="69"/>
      <c r="F26" s="69"/>
      <c r="G26" s="69"/>
      <c r="H26" s="69"/>
      <c r="I26" s="70"/>
      <c r="J26" s="71"/>
      <c r="K26" s="71"/>
      <c r="L26" s="71"/>
      <c r="M26" s="71"/>
      <c r="N26" s="72">
        <f>SUM(N10:N24)</f>
        <v>2029.7048978</v>
      </c>
      <c r="O26" s="73">
        <f>SUM(O10:O24)</f>
        <v>1552.7088744</v>
      </c>
      <c r="P26" s="73">
        <f>SUM(P10:P25)</f>
        <v>1886.8882112000001</v>
      </c>
      <c r="Q26" s="73">
        <f t="shared" ref="Q26:V26" si="0">SUM(Q10:Q25)</f>
        <v>1481.3005310999999</v>
      </c>
      <c r="R26" s="73">
        <f t="shared" si="0"/>
        <v>2118.1427481999999</v>
      </c>
      <c r="S26" s="73">
        <f t="shared" si="0"/>
        <v>1727.3460640999999</v>
      </c>
      <c r="T26" s="73">
        <f t="shared" si="0"/>
        <v>2080.4749252000001</v>
      </c>
      <c r="U26" s="73">
        <f t="shared" si="0"/>
        <v>1708.1513966</v>
      </c>
      <c r="V26" s="73">
        <f t="shared" si="0"/>
        <v>2080.4749252000001</v>
      </c>
      <c r="W26" s="73">
        <f>SUM(W10:W25)</f>
        <v>1708.1513966</v>
      </c>
    </row>
    <row r="27" spans="1:23" s="74" customFormat="1" ht="15.75" x14ac:dyDescent="0.25">
      <c r="A27" s="75" t="s">
        <v>63</v>
      </c>
      <c r="B27" s="76"/>
      <c r="C27" s="77"/>
      <c r="D27" s="78"/>
      <c r="E27" s="78"/>
      <c r="F27" s="78"/>
      <c r="G27" s="78"/>
      <c r="H27" s="78"/>
      <c r="I27" s="79"/>
      <c r="J27" s="80"/>
      <c r="K27" s="80"/>
      <c r="L27" s="80"/>
      <c r="M27" s="80"/>
      <c r="N27" s="81">
        <f>N26-N10</f>
        <v>1964.0473058</v>
      </c>
      <c r="O27" s="82">
        <f>O26-O10</f>
        <v>1519.8800784</v>
      </c>
      <c r="P27" s="82">
        <f>P26-P10</f>
        <v>1823.3951552000001</v>
      </c>
      <c r="Q27" s="82">
        <f t="shared" ref="Q27:V27" si="1">Q26-Q10</f>
        <v>1449.5540031</v>
      </c>
      <c r="R27" s="82">
        <f t="shared" si="1"/>
        <v>2050.3206202000001</v>
      </c>
      <c r="S27" s="82">
        <f t="shared" si="1"/>
        <v>1676.4794680999998</v>
      </c>
      <c r="T27" s="82">
        <f t="shared" si="1"/>
        <v>2014.0958212</v>
      </c>
      <c r="U27" s="82">
        <f t="shared" si="1"/>
        <v>1658.3670686</v>
      </c>
      <c r="V27" s="82">
        <f t="shared" si="1"/>
        <v>2014.0958212</v>
      </c>
      <c r="W27" s="82">
        <f>W26-W10</f>
        <v>1658.3670686</v>
      </c>
    </row>
    <row r="28" spans="1:23" s="74" customFormat="1" ht="15.75" x14ac:dyDescent="0.25">
      <c r="A28" s="83" t="s">
        <v>64</v>
      </c>
      <c r="B28" s="224"/>
      <c r="C28" s="224"/>
      <c r="D28" s="84"/>
      <c r="E28" s="84"/>
      <c r="F28" s="84"/>
      <c r="G28" s="84"/>
      <c r="H28" s="84"/>
      <c r="I28" s="85"/>
      <c r="J28" s="86"/>
      <c r="K28" s="86"/>
      <c r="L28" s="86"/>
      <c r="M28" s="86"/>
      <c r="N28" s="81">
        <f t="shared" ref="N28:W28" si="2">N26-N27</f>
        <v>65.657592000000022</v>
      </c>
      <c r="O28" s="82">
        <f>O26-O27</f>
        <v>32.828796000000011</v>
      </c>
      <c r="P28" s="82">
        <f t="shared" si="2"/>
        <v>63.493056000000024</v>
      </c>
      <c r="Q28" s="82">
        <f t="shared" si="2"/>
        <v>31.746527999999898</v>
      </c>
      <c r="R28" s="82">
        <f t="shared" si="2"/>
        <v>67.822127999999793</v>
      </c>
      <c r="S28" s="82">
        <f t="shared" si="2"/>
        <v>50.866596000000072</v>
      </c>
      <c r="T28" s="82">
        <f t="shared" si="2"/>
        <v>66.379104000000098</v>
      </c>
      <c r="U28" s="82">
        <f t="shared" si="2"/>
        <v>49.78432799999996</v>
      </c>
      <c r="V28" s="82">
        <f t="shared" si="2"/>
        <v>66.379104000000098</v>
      </c>
      <c r="W28" s="82">
        <f t="shared" si="2"/>
        <v>49.78432799999996</v>
      </c>
    </row>
    <row r="29" spans="1:23" ht="20.25" x14ac:dyDescent="0.3">
      <c r="A29" s="2"/>
      <c r="B29" s="2"/>
      <c r="C29" s="2"/>
      <c r="D29" s="2"/>
      <c r="E29" s="2"/>
      <c r="F29" s="2"/>
      <c r="G29" s="2"/>
      <c r="H29" s="2"/>
      <c r="J29" s="4"/>
      <c r="K29" s="4"/>
      <c r="L29" s="4"/>
      <c r="M29" s="4"/>
      <c r="N29" s="87"/>
      <c r="O29" s="88"/>
      <c r="P29" s="88"/>
      <c r="Q29" s="88"/>
      <c r="R29" s="88"/>
      <c r="S29" s="88"/>
      <c r="T29" s="88"/>
      <c r="U29" s="88"/>
      <c r="V29" s="88"/>
      <c r="W29" s="88"/>
    </row>
    <row r="30" spans="1:23" s="92" customFormat="1" ht="78.75" x14ac:dyDescent="0.25">
      <c r="A30" s="75" t="s">
        <v>65</v>
      </c>
      <c r="B30" s="224" t="s">
        <v>66</v>
      </c>
      <c r="C30" s="224"/>
      <c r="D30" s="89"/>
      <c r="E30" s="89"/>
      <c r="F30" s="89"/>
      <c r="G30" s="89"/>
      <c r="H30" s="89"/>
      <c r="I30" s="85"/>
      <c r="J30" s="86"/>
      <c r="K30" s="86"/>
      <c r="L30" s="86"/>
      <c r="M30" s="86"/>
      <c r="N30" s="90">
        <f>N26-N28</f>
        <v>1964.0473058</v>
      </c>
      <c r="O30" s="91">
        <f t="shared" ref="O30:W30" si="3">O26-O28</f>
        <v>1519.8800784</v>
      </c>
      <c r="P30" s="91">
        <f>P26-P28</f>
        <v>1823.3951552000001</v>
      </c>
      <c r="Q30" s="91">
        <f t="shared" si="3"/>
        <v>1449.5540031</v>
      </c>
      <c r="R30" s="91">
        <f t="shared" si="3"/>
        <v>2050.3206202000001</v>
      </c>
      <c r="S30" s="91">
        <f t="shared" si="3"/>
        <v>1676.4794680999998</v>
      </c>
      <c r="T30" s="91">
        <f t="shared" si="3"/>
        <v>2014.0958212</v>
      </c>
      <c r="U30" s="91">
        <f t="shared" si="3"/>
        <v>1658.3670686</v>
      </c>
      <c r="V30" s="91">
        <f t="shared" si="3"/>
        <v>2014.0958212</v>
      </c>
      <c r="W30" s="91">
        <f t="shared" si="3"/>
        <v>1658.3670686</v>
      </c>
    </row>
    <row r="31" spans="1:23" s="98" customFormat="1" ht="20.25" outlineLevel="1" x14ac:dyDescent="0.3">
      <c r="A31" s="93"/>
      <c r="B31" s="93"/>
      <c r="C31" s="94"/>
      <c r="D31" s="93"/>
      <c r="E31" s="93"/>
      <c r="F31" s="93"/>
      <c r="G31" s="93"/>
      <c r="H31" s="93"/>
      <c r="I31" s="95"/>
      <c r="J31" s="96"/>
      <c r="K31" s="96"/>
      <c r="L31" s="96"/>
      <c r="M31" s="96"/>
      <c r="N31" s="87"/>
      <c r="O31" s="88"/>
      <c r="P31" s="97"/>
      <c r="Q31" s="97"/>
      <c r="R31" s="97"/>
      <c r="S31" s="97"/>
      <c r="T31" s="97"/>
      <c r="U31" s="97"/>
      <c r="V31" s="97"/>
      <c r="W31" s="97"/>
    </row>
    <row r="32" spans="1:23" ht="18" outlineLevel="1" x14ac:dyDescent="0.25">
      <c r="A32" s="2"/>
      <c r="B32" s="99" t="s">
        <v>67</v>
      </c>
      <c r="C32" s="2"/>
      <c r="D32" s="2"/>
      <c r="E32" s="2"/>
      <c r="F32" s="2"/>
      <c r="G32" s="2"/>
      <c r="H32" s="2"/>
    </row>
    <row r="33" spans="1:25" ht="15" outlineLevel="1" x14ac:dyDescent="0.2">
      <c r="A33" s="93" t="s">
        <v>68</v>
      </c>
      <c r="B33" s="100" t="s">
        <v>69</v>
      </c>
      <c r="C33" s="100" t="s">
        <v>70</v>
      </c>
      <c r="D33" s="2"/>
      <c r="E33" s="2"/>
      <c r="F33" s="2"/>
      <c r="G33" s="2"/>
      <c r="H33" s="2"/>
    </row>
    <row r="34" spans="1:25" ht="15" outlineLevel="1" x14ac:dyDescent="0.2">
      <c r="A34" s="225" t="s">
        <v>71</v>
      </c>
      <c r="B34" s="219" t="s">
        <v>72</v>
      </c>
      <c r="C34" s="101" t="s">
        <v>73</v>
      </c>
      <c r="D34" s="2"/>
      <c r="E34" s="102">
        <f>72.88*0.91*0.165</f>
        <v>10.942931999999999</v>
      </c>
      <c r="F34" s="2"/>
      <c r="G34" s="2"/>
      <c r="H34" s="2"/>
    </row>
    <row r="35" spans="1:25" ht="18" outlineLevel="1" x14ac:dyDescent="0.2">
      <c r="A35" s="226"/>
      <c r="B35" s="218"/>
      <c r="C35" s="103" t="s">
        <v>74</v>
      </c>
      <c r="D35" s="2"/>
      <c r="E35" s="102">
        <f>72.88*0.88*0.165</f>
        <v>10.582176</v>
      </c>
      <c r="F35" s="2"/>
      <c r="G35" s="2"/>
      <c r="H35" s="2"/>
      <c r="I35" s="168"/>
      <c r="J35" s="170"/>
      <c r="K35" s="170"/>
      <c r="L35" s="170"/>
      <c r="M35" s="187"/>
      <c r="N35" s="203"/>
      <c r="O35" s="203"/>
      <c r="P35" s="204"/>
      <c r="Q35" s="204"/>
      <c r="R35" s="204"/>
      <c r="S35" s="204"/>
      <c r="T35" s="204"/>
      <c r="U35" s="204"/>
      <c r="V35" s="204"/>
      <c r="W35" s="204"/>
    </row>
    <row r="36" spans="1:25" ht="18.75" outlineLevel="1" x14ac:dyDescent="0.2">
      <c r="A36" s="226"/>
      <c r="B36" s="218"/>
      <c r="C36" s="103" t="s">
        <v>75</v>
      </c>
      <c r="D36" s="2"/>
      <c r="E36" s="102">
        <f>72.88*0.94*0.165</f>
        <v>11.303687999999999</v>
      </c>
      <c r="F36" s="2"/>
      <c r="G36" s="2"/>
      <c r="H36" s="2"/>
      <c r="I36" s="220"/>
      <c r="J36" s="220"/>
      <c r="K36" s="220"/>
      <c r="L36" s="220"/>
      <c r="M36" s="220"/>
      <c r="N36" s="220"/>
      <c r="O36" s="194"/>
      <c r="P36" s="106"/>
      <c r="Q36" s="106"/>
      <c r="R36" s="106"/>
      <c r="S36" s="106"/>
      <c r="T36" s="106"/>
      <c r="U36" s="106"/>
      <c r="V36" s="106"/>
      <c r="W36" s="106"/>
    </row>
    <row r="37" spans="1:25" ht="18" customHeight="1" outlineLevel="1" x14ac:dyDescent="0.3">
      <c r="A37" s="226"/>
      <c r="B37" s="218"/>
      <c r="C37" s="103" t="s">
        <v>76</v>
      </c>
      <c r="D37" s="2"/>
      <c r="E37" s="102">
        <f>72.88*0.92*0.165</f>
        <v>11.063184</v>
      </c>
      <c r="F37" s="2"/>
      <c r="G37" s="2"/>
      <c r="H37" s="2"/>
      <c r="I37" s="168"/>
      <c r="J37" s="170"/>
      <c r="K37" s="170"/>
      <c r="L37" s="170"/>
      <c r="M37" s="172"/>
      <c r="N37" s="173"/>
      <c r="O37" s="169"/>
      <c r="P37" s="169"/>
      <c r="Q37" s="169"/>
      <c r="R37" s="169"/>
      <c r="S37" s="169"/>
      <c r="T37" s="169"/>
      <c r="U37" s="169"/>
      <c r="V37" s="169"/>
      <c r="W37" s="169"/>
    </row>
    <row r="38" spans="1:25" ht="18" customHeight="1" outlineLevel="1" x14ac:dyDescent="0.3">
      <c r="A38" s="226"/>
      <c r="B38" s="218"/>
      <c r="C38" s="103" t="s">
        <v>77</v>
      </c>
      <c r="D38" s="2"/>
      <c r="E38" s="102">
        <f>72.88*0.92*0.165</f>
        <v>11.063184</v>
      </c>
      <c r="F38" s="2"/>
      <c r="G38" s="2"/>
      <c r="H38" s="2"/>
      <c r="I38" s="168"/>
      <c r="J38" s="170"/>
      <c r="K38" s="170"/>
      <c r="L38" s="170"/>
      <c r="M38" s="172"/>
      <c r="N38" s="173"/>
      <c r="O38" s="169"/>
      <c r="P38" s="169"/>
      <c r="Q38" s="169"/>
      <c r="R38" s="169"/>
      <c r="S38" s="169"/>
      <c r="T38" s="169"/>
      <c r="U38" s="169"/>
      <c r="V38" s="169"/>
      <c r="W38" s="169"/>
    </row>
    <row r="39" spans="1:25" ht="18" customHeight="1" outlineLevel="1" x14ac:dyDescent="0.3">
      <c r="A39" s="110"/>
      <c r="B39" s="111"/>
      <c r="C39" s="111"/>
      <c r="D39" s="2"/>
      <c r="E39" s="112"/>
      <c r="F39" s="112"/>
      <c r="G39" s="2"/>
      <c r="H39" s="2"/>
      <c r="I39" s="168"/>
      <c r="J39" s="170"/>
      <c r="K39" s="170"/>
      <c r="L39" s="170"/>
      <c r="M39" s="124"/>
      <c r="N39" s="173"/>
      <c r="O39" s="169"/>
      <c r="P39" s="169"/>
      <c r="Q39" s="169"/>
      <c r="R39" s="169"/>
      <c r="S39" s="169"/>
      <c r="T39" s="169"/>
      <c r="U39" s="169"/>
      <c r="V39" s="169"/>
      <c r="W39" s="169"/>
    </row>
    <row r="40" spans="1:25" ht="30" outlineLevel="1" x14ac:dyDescent="0.3">
      <c r="A40" s="114" t="s">
        <v>79</v>
      </c>
      <c r="B40" s="115" t="s">
        <v>80</v>
      </c>
      <c r="C40" s="116">
        <v>72.88</v>
      </c>
      <c r="D40" s="2" t="s">
        <v>81</v>
      </c>
      <c r="E40" s="117"/>
      <c r="F40" s="112"/>
      <c r="G40" s="2"/>
      <c r="H40" s="2"/>
      <c r="I40" s="168"/>
      <c r="J40" s="170"/>
      <c r="K40" s="170"/>
      <c r="L40" s="170"/>
      <c r="M40" s="124"/>
      <c r="N40" s="173"/>
      <c r="O40" s="169"/>
      <c r="P40" s="169"/>
      <c r="Q40" s="169"/>
      <c r="R40" s="169"/>
      <c r="S40" s="169"/>
      <c r="T40" s="169"/>
      <c r="U40" s="169"/>
      <c r="V40" s="169"/>
      <c r="W40" s="169"/>
    </row>
    <row r="41" spans="1:25" ht="18" outlineLevel="1" x14ac:dyDescent="0.2">
      <c r="A41" s="119"/>
      <c r="B41" s="120"/>
      <c r="C41" s="111"/>
      <c r="D41" s="93" t="s">
        <v>82</v>
      </c>
      <c r="E41" s="112"/>
      <c r="F41" s="112"/>
      <c r="G41" s="2"/>
      <c r="H41" s="2"/>
      <c r="I41" s="104"/>
      <c r="J41" s="105"/>
      <c r="K41" s="105"/>
      <c r="L41" s="105"/>
      <c r="M41" s="200"/>
      <c r="N41" s="221"/>
      <c r="O41" s="198"/>
      <c r="P41" s="198"/>
      <c r="Q41" s="198"/>
      <c r="R41" s="198"/>
      <c r="S41" s="198"/>
      <c r="T41" s="198"/>
      <c r="U41" s="198"/>
      <c r="V41" s="198"/>
      <c r="W41" s="198"/>
      <c r="X41" s="195"/>
    </row>
    <row r="42" spans="1:25" ht="15" outlineLevel="1" x14ac:dyDescent="0.2">
      <c r="A42" s="210" t="s">
        <v>84</v>
      </c>
      <c r="B42" s="219" t="s">
        <v>85</v>
      </c>
      <c r="C42" s="121" t="s">
        <v>86</v>
      </c>
      <c r="D42" s="122"/>
      <c r="E42" s="112"/>
      <c r="F42" s="112"/>
      <c r="G42" s="2"/>
      <c r="H42" s="2"/>
      <c r="J42" s="4"/>
      <c r="K42" s="4"/>
      <c r="L42" s="4"/>
      <c r="M42" s="200"/>
      <c r="N42" s="221"/>
      <c r="O42" s="198"/>
      <c r="P42" s="198"/>
      <c r="Q42" s="198"/>
      <c r="R42" s="198"/>
      <c r="S42" s="198"/>
      <c r="T42" s="198"/>
      <c r="U42" s="198"/>
      <c r="V42" s="198"/>
      <c r="W42" s="198"/>
      <c r="X42" s="195"/>
    </row>
    <row r="43" spans="1:25" ht="18.75" outlineLevel="1" x14ac:dyDescent="0.2">
      <c r="A43" s="218"/>
      <c r="B43" s="218"/>
      <c r="C43" s="121" t="s">
        <v>87</v>
      </c>
      <c r="D43" s="122"/>
      <c r="E43" s="112"/>
      <c r="F43" s="112"/>
      <c r="G43" s="2"/>
      <c r="H43" s="2"/>
      <c r="I43" s="220"/>
      <c r="J43" s="220"/>
      <c r="K43" s="220"/>
      <c r="L43" s="220"/>
      <c r="M43" s="220"/>
      <c r="N43" s="220"/>
      <c r="O43" s="123"/>
      <c r="P43" s="123"/>
      <c r="Q43" s="123"/>
      <c r="R43" s="123"/>
      <c r="S43" s="123"/>
      <c r="T43" s="123"/>
      <c r="U43" s="123"/>
      <c r="V43" s="123"/>
      <c r="W43" s="123"/>
      <c r="X43" s="195"/>
      <c r="Y43" s="195"/>
    </row>
    <row r="44" spans="1:25" ht="18" customHeight="1" outlineLevel="1" x14ac:dyDescent="0.3">
      <c r="A44" s="218"/>
      <c r="B44" s="218"/>
      <c r="C44" s="121" t="s">
        <v>88</v>
      </c>
      <c r="D44" s="122"/>
      <c r="E44" s="112"/>
      <c r="F44" s="112"/>
      <c r="G44" s="2"/>
      <c r="H44" s="2"/>
      <c r="I44" s="186"/>
      <c r="J44" s="187"/>
      <c r="K44" s="187"/>
      <c r="L44" s="187"/>
      <c r="M44" s="172"/>
      <c r="N44" s="173"/>
      <c r="O44" s="169"/>
      <c r="P44" s="169"/>
      <c r="Q44" s="169"/>
      <c r="R44" s="169"/>
      <c r="S44" s="169"/>
      <c r="T44" s="169"/>
      <c r="U44" s="169"/>
      <c r="V44" s="169"/>
      <c r="W44" s="169"/>
      <c r="X44" s="195"/>
      <c r="Y44" s="195"/>
    </row>
    <row r="45" spans="1:25" ht="18" customHeight="1" outlineLevel="1" x14ac:dyDescent="0.3">
      <c r="A45" s="218"/>
      <c r="B45" s="218"/>
      <c r="C45" s="121" t="s">
        <v>89</v>
      </c>
      <c r="D45" s="122"/>
      <c r="E45" s="112"/>
      <c r="F45" s="112"/>
      <c r="G45" s="2"/>
      <c r="H45" s="2"/>
      <c r="I45" s="186"/>
      <c r="J45" s="187"/>
      <c r="K45" s="187"/>
      <c r="L45" s="187"/>
      <c r="M45" s="172"/>
      <c r="N45" s="173"/>
      <c r="O45" s="169"/>
      <c r="P45" s="169"/>
      <c r="Q45" s="169"/>
      <c r="R45" s="169"/>
      <c r="S45" s="169"/>
      <c r="T45" s="169"/>
      <c r="U45" s="169"/>
      <c r="V45" s="169"/>
      <c r="W45" s="169"/>
      <c r="X45" s="195"/>
      <c r="Y45" s="195"/>
    </row>
    <row r="46" spans="1:25" ht="18" customHeight="1" outlineLevel="1" x14ac:dyDescent="0.3">
      <c r="A46" s="218"/>
      <c r="B46" s="218"/>
      <c r="C46" s="121" t="s">
        <v>90</v>
      </c>
      <c r="D46" s="122"/>
      <c r="E46" s="112"/>
      <c r="F46" s="112"/>
      <c r="G46" s="2"/>
      <c r="H46" s="2"/>
      <c r="I46" s="186"/>
      <c r="J46" s="187"/>
      <c r="K46" s="187"/>
      <c r="L46" s="187"/>
      <c r="M46" s="124"/>
      <c r="N46" s="173"/>
      <c r="O46" s="169"/>
      <c r="P46" s="169"/>
      <c r="Q46" s="169"/>
      <c r="R46" s="169"/>
      <c r="S46" s="169"/>
      <c r="T46" s="169"/>
      <c r="U46" s="169"/>
      <c r="V46" s="169"/>
      <c r="W46" s="169"/>
      <c r="X46" s="195"/>
      <c r="Y46" s="195"/>
    </row>
    <row r="47" spans="1:25" ht="23.25" outlineLevel="1" x14ac:dyDescent="0.3">
      <c r="A47" s="114" t="s">
        <v>91</v>
      </c>
      <c r="B47" s="111" t="s">
        <v>92</v>
      </c>
      <c r="C47" s="111">
        <v>0.16500000000000001</v>
      </c>
      <c r="D47" s="2"/>
      <c r="E47" s="112"/>
      <c r="F47" s="112"/>
      <c r="G47" s="2"/>
      <c r="H47" s="2"/>
      <c r="I47" s="186"/>
      <c r="J47" s="187"/>
      <c r="K47" s="187"/>
      <c r="L47" s="187"/>
      <c r="M47" s="124"/>
      <c r="N47" s="173"/>
      <c r="O47" s="169"/>
      <c r="P47" s="169"/>
      <c r="Q47" s="169"/>
      <c r="R47" s="169"/>
      <c r="S47" s="169"/>
      <c r="T47" s="169"/>
      <c r="U47" s="169"/>
      <c r="V47" s="169"/>
      <c r="W47" s="169"/>
      <c r="X47" s="195"/>
      <c r="Y47" s="195"/>
    </row>
    <row r="48" spans="1:25" ht="34.15" customHeight="1" outlineLevel="1" x14ac:dyDescent="0.2">
      <c r="A48" s="119"/>
      <c r="B48" s="111"/>
      <c r="C48" s="111"/>
      <c r="D48" s="2"/>
      <c r="E48" s="112"/>
      <c r="F48" s="112"/>
      <c r="G48" s="2"/>
      <c r="H48" s="2"/>
      <c r="I48" s="186"/>
      <c r="J48" s="187"/>
      <c r="K48" s="187"/>
      <c r="L48" s="187"/>
      <c r="M48" s="200"/>
      <c r="N48" s="221"/>
      <c r="O48" s="198"/>
      <c r="P48" s="198"/>
      <c r="Q48" s="198"/>
      <c r="R48" s="198"/>
      <c r="S48" s="198"/>
      <c r="T48" s="198"/>
      <c r="U48" s="198"/>
      <c r="V48" s="198"/>
      <c r="W48" s="198"/>
      <c r="X48" s="195"/>
      <c r="Y48" s="195"/>
    </row>
    <row r="49" spans="1:25" ht="43.15" customHeight="1" x14ac:dyDescent="0.2">
      <c r="A49" s="114" t="s">
        <v>93</v>
      </c>
      <c r="B49" s="111" t="s">
        <v>94</v>
      </c>
      <c r="C49" s="111">
        <v>1</v>
      </c>
      <c r="D49" s="2"/>
      <c r="E49" s="112"/>
      <c r="F49" s="112"/>
      <c r="G49" s="2"/>
      <c r="H49" s="2"/>
      <c r="I49" s="186"/>
      <c r="J49" s="187"/>
      <c r="K49" s="187"/>
      <c r="L49" s="187"/>
      <c r="M49" s="200"/>
      <c r="N49" s="221"/>
      <c r="O49" s="198"/>
      <c r="P49" s="198"/>
      <c r="Q49" s="198"/>
      <c r="R49" s="198"/>
      <c r="S49" s="198"/>
      <c r="T49" s="198"/>
      <c r="U49" s="198"/>
      <c r="V49" s="198"/>
      <c r="W49" s="198"/>
      <c r="X49" s="195"/>
      <c r="Y49" s="195"/>
    </row>
    <row r="50" spans="1:25" ht="20.25" x14ac:dyDescent="0.3">
      <c r="A50" s="114"/>
      <c r="B50" s="111"/>
      <c r="C50" s="111"/>
      <c r="D50" s="2"/>
      <c r="E50" s="112"/>
      <c r="F50" s="112"/>
      <c r="G50" s="2"/>
      <c r="H50" s="2"/>
      <c r="J50" s="4"/>
      <c r="K50" s="4"/>
      <c r="L50" s="4"/>
      <c r="M50" s="124"/>
      <c r="N50" s="125"/>
      <c r="O50" s="123"/>
      <c r="P50" s="123"/>
      <c r="Q50" s="123"/>
      <c r="R50" s="123"/>
      <c r="S50" s="123"/>
      <c r="T50" s="123"/>
      <c r="U50" s="123"/>
      <c r="V50" s="123"/>
      <c r="W50" s="123"/>
    </row>
    <row r="51" spans="1:25" ht="18.75" x14ac:dyDescent="0.2">
      <c r="A51" s="119"/>
      <c r="B51" s="111"/>
      <c r="C51" s="111"/>
      <c r="D51" s="2"/>
      <c r="E51" s="112"/>
      <c r="F51" s="112"/>
      <c r="G51" s="2"/>
      <c r="H51" s="2"/>
      <c r="I51" s="199" t="s">
        <v>95</v>
      </c>
      <c r="J51" s="199"/>
      <c r="K51" s="199"/>
      <c r="L51" s="199"/>
      <c r="M51" s="199"/>
      <c r="N51" s="199"/>
    </row>
    <row r="52" spans="1:25" ht="23.25" x14ac:dyDescent="0.3">
      <c r="A52" s="114" t="s">
        <v>96</v>
      </c>
      <c r="B52" s="111" t="s">
        <v>97</v>
      </c>
      <c r="C52" s="126" t="s">
        <v>98</v>
      </c>
      <c r="D52" s="2"/>
      <c r="E52" s="112"/>
      <c r="F52" s="2"/>
      <c r="G52" s="2"/>
      <c r="H52" s="2"/>
      <c r="J52" s="4"/>
      <c r="K52" s="4"/>
      <c r="L52" s="4"/>
      <c r="M52" s="107" t="s">
        <v>61</v>
      </c>
      <c r="N52" s="108"/>
      <c r="O52" s="109">
        <f>O53+O54</f>
        <v>1552.7088744</v>
      </c>
      <c r="P52" s="109"/>
      <c r="Q52" s="109">
        <f>Q53+Q54</f>
        <v>1481.3005310999999</v>
      </c>
      <c r="R52" s="109"/>
      <c r="S52" s="109">
        <f>S53+S54</f>
        <v>1727.3460640999999</v>
      </c>
      <c r="T52" s="109"/>
      <c r="U52" s="109">
        <f>U53+U54</f>
        <v>1708.1513966</v>
      </c>
      <c r="V52" s="109"/>
      <c r="W52" s="109">
        <f>W53+W54</f>
        <v>1708.1513966</v>
      </c>
    </row>
    <row r="53" spans="1:25" ht="18.75" x14ac:dyDescent="0.3">
      <c r="A53" s="119"/>
      <c r="B53" s="120"/>
      <c r="C53" s="111"/>
      <c r="D53" s="112"/>
      <c r="E53" s="112"/>
      <c r="F53" s="2"/>
      <c r="G53" s="2"/>
      <c r="H53" s="2"/>
      <c r="J53" s="4"/>
      <c r="K53" s="4"/>
      <c r="L53" s="4"/>
      <c r="M53" s="107" t="s">
        <v>64</v>
      </c>
      <c r="N53" s="108"/>
      <c r="O53" s="109">
        <f>O28</f>
        <v>32.828796000000011</v>
      </c>
      <c r="P53" s="109"/>
      <c r="Q53" s="109">
        <f>Q28</f>
        <v>31.746527999999898</v>
      </c>
      <c r="R53" s="109"/>
      <c r="S53" s="109">
        <f>S28</f>
        <v>50.866596000000072</v>
      </c>
      <c r="T53" s="109"/>
      <c r="U53" s="109">
        <f>U28</f>
        <v>49.78432799999996</v>
      </c>
      <c r="V53" s="109"/>
      <c r="W53" s="109">
        <f>W28</f>
        <v>49.78432799999996</v>
      </c>
    </row>
    <row r="54" spans="1:25" ht="37.5" x14ac:dyDescent="0.3">
      <c r="A54" s="210" t="s">
        <v>99</v>
      </c>
      <c r="B54" s="213" t="s">
        <v>100</v>
      </c>
      <c r="C54" s="127" t="s">
        <v>101</v>
      </c>
      <c r="D54" s="128"/>
      <c r="E54" s="112"/>
      <c r="F54" s="2"/>
      <c r="G54" s="2"/>
      <c r="H54" s="2"/>
      <c r="J54" s="129"/>
      <c r="K54" s="129"/>
      <c r="L54" s="129"/>
      <c r="M54" s="113" t="s">
        <v>78</v>
      </c>
      <c r="N54" s="108"/>
      <c r="O54" s="109">
        <f>O27</f>
        <v>1519.8800784</v>
      </c>
      <c r="P54" s="109"/>
      <c r="Q54" s="109">
        <f>Q27</f>
        <v>1449.5540031</v>
      </c>
      <c r="R54" s="109"/>
      <c r="S54" s="109">
        <f>S27</f>
        <v>1676.4794680999998</v>
      </c>
      <c r="T54" s="109"/>
      <c r="U54" s="109">
        <f>U27</f>
        <v>1658.3670686</v>
      </c>
      <c r="V54" s="109"/>
      <c r="W54" s="109">
        <f>W27</f>
        <v>1658.3670686</v>
      </c>
    </row>
    <row r="55" spans="1:25" ht="17.649999999999999" customHeight="1" x14ac:dyDescent="0.3">
      <c r="A55" s="211"/>
      <c r="B55" s="214"/>
      <c r="C55" s="121" t="s">
        <v>102</v>
      </c>
      <c r="D55" s="2"/>
      <c r="E55" s="112"/>
      <c r="F55" s="2"/>
      <c r="G55" s="2"/>
      <c r="H55" s="2"/>
      <c r="I55" s="104"/>
      <c r="J55" s="104"/>
      <c r="K55" s="104"/>
      <c r="L55" s="104"/>
      <c r="M55" s="113"/>
      <c r="N55" s="108"/>
      <c r="O55" s="118"/>
      <c r="P55" s="118"/>
      <c r="Q55" s="118"/>
      <c r="R55" s="118"/>
      <c r="S55" s="118"/>
      <c r="T55" s="118"/>
      <c r="U55" s="118"/>
      <c r="V55" s="118"/>
      <c r="W55" s="118"/>
    </row>
    <row r="56" spans="1:25" ht="17.649999999999999" customHeight="1" x14ac:dyDescent="0.2">
      <c r="A56" s="212"/>
      <c r="B56" s="215"/>
      <c r="C56" s="130" t="s">
        <v>103</v>
      </c>
      <c r="D56" s="2"/>
      <c r="E56" s="112"/>
      <c r="F56" s="2"/>
      <c r="G56" s="2"/>
      <c r="H56" s="2"/>
      <c r="I56" s="104"/>
      <c r="J56" s="104"/>
      <c r="K56" s="104"/>
      <c r="L56" s="104"/>
      <c r="M56" s="216" t="s">
        <v>83</v>
      </c>
      <c r="N56" s="217"/>
      <c r="O56" s="208">
        <f>O54</f>
        <v>1519.8800784</v>
      </c>
      <c r="P56" s="208"/>
      <c r="Q56" s="208">
        <f>Q54</f>
        <v>1449.5540031</v>
      </c>
      <c r="R56" s="208"/>
      <c r="S56" s="208">
        <f>S54</f>
        <v>1676.4794680999998</v>
      </c>
      <c r="T56" s="208"/>
      <c r="U56" s="208">
        <f>U54</f>
        <v>1658.3670686</v>
      </c>
      <c r="V56" s="208"/>
      <c r="W56" s="208">
        <f>W54</f>
        <v>1658.3670686</v>
      </c>
    </row>
    <row r="57" spans="1:25" ht="18" x14ac:dyDescent="0.2">
      <c r="A57" s="119"/>
      <c r="B57" s="111"/>
      <c r="C57" s="131"/>
      <c r="D57" s="2"/>
      <c r="E57" s="2"/>
      <c r="F57" s="2"/>
      <c r="G57" s="2"/>
      <c r="H57" s="2"/>
      <c r="I57" s="104"/>
      <c r="J57" s="104"/>
      <c r="K57" s="104"/>
      <c r="L57" s="104"/>
      <c r="M57" s="216"/>
      <c r="N57" s="217"/>
      <c r="O57" s="209"/>
      <c r="P57" s="209"/>
      <c r="Q57" s="209"/>
      <c r="R57" s="209"/>
      <c r="S57" s="209"/>
      <c r="T57" s="209"/>
      <c r="U57" s="209"/>
      <c r="V57" s="209"/>
      <c r="W57" s="209"/>
      <c r="X57" s="132"/>
    </row>
    <row r="58" spans="1:25" ht="23.25" x14ac:dyDescent="0.2">
      <c r="A58" s="114" t="s">
        <v>104</v>
      </c>
      <c r="B58" s="111" t="s">
        <v>105</v>
      </c>
      <c r="C58" s="111">
        <v>1</v>
      </c>
      <c r="D58" s="2"/>
      <c r="E58" s="2"/>
      <c r="F58" s="2"/>
      <c r="G58" s="2"/>
      <c r="H58" s="2"/>
      <c r="I58" s="104"/>
      <c r="J58" s="104"/>
      <c r="K58" s="104"/>
      <c r="L58" s="104"/>
      <c r="M58" s="124"/>
      <c r="N58" s="205" t="s">
        <v>5</v>
      </c>
      <c r="O58" s="205"/>
      <c r="P58" s="206" t="s">
        <v>6</v>
      </c>
      <c r="Q58" s="206"/>
      <c r="R58" s="206" t="s">
        <v>7</v>
      </c>
      <c r="S58" s="206"/>
      <c r="T58" s="206" t="s">
        <v>8</v>
      </c>
      <c r="U58" s="206"/>
      <c r="V58" s="206" t="s">
        <v>9</v>
      </c>
      <c r="W58" s="206"/>
    </row>
    <row r="59" spans="1:25" ht="20.25" x14ac:dyDescent="0.25">
      <c r="A59" s="133"/>
      <c r="B59" s="134"/>
      <c r="C59" s="134"/>
      <c r="D59" s="2"/>
      <c r="E59" s="2"/>
      <c r="F59" s="2"/>
      <c r="G59" s="2"/>
      <c r="H59" s="2"/>
      <c r="I59" s="207" t="s">
        <v>106</v>
      </c>
      <c r="J59" s="207"/>
      <c r="K59" s="207"/>
      <c r="L59" s="207"/>
      <c r="M59" s="207"/>
      <c r="N59" s="207"/>
      <c r="O59" s="135"/>
      <c r="P59" s="135"/>
      <c r="Q59" s="135"/>
      <c r="R59" s="135"/>
      <c r="S59" s="135"/>
      <c r="T59" s="135"/>
      <c r="U59" s="135"/>
      <c r="V59" s="135"/>
      <c r="W59" s="135"/>
    </row>
    <row r="60" spans="1:25" ht="20.25" x14ac:dyDescent="0.3">
      <c r="A60" s="133"/>
      <c r="B60" s="134"/>
      <c r="C60" s="134"/>
      <c r="D60" s="2"/>
      <c r="E60" s="2"/>
      <c r="F60" s="2"/>
      <c r="G60" s="2"/>
      <c r="H60" s="2"/>
      <c r="I60" s="136"/>
      <c r="J60" s="136"/>
      <c r="K60" s="136"/>
      <c r="L60" s="136"/>
      <c r="M60" s="137" t="s">
        <v>61</v>
      </c>
      <c r="N60" s="138"/>
      <c r="O60" s="139">
        <v>1480</v>
      </c>
      <c r="P60" s="139"/>
      <c r="Q60" s="139">
        <v>1480</v>
      </c>
      <c r="R60" s="139"/>
      <c r="S60" s="139">
        <v>1720</v>
      </c>
      <c r="T60" s="139"/>
      <c r="U60" s="139">
        <v>1700</v>
      </c>
      <c r="V60" s="139"/>
      <c r="W60" s="139">
        <v>1700</v>
      </c>
    </row>
    <row r="61" spans="1:25" ht="20.25" x14ac:dyDescent="0.3">
      <c r="A61" s="133"/>
      <c r="B61" s="134"/>
      <c r="C61" s="134"/>
      <c r="D61" s="2"/>
      <c r="E61" s="2"/>
      <c r="F61" s="2"/>
      <c r="G61" s="2"/>
      <c r="H61" s="2"/>
      <c r="M61" s="140" t="s">
        <v>64</v>
      </c>
      <c r="N61" s="141"/>
      <c r="O61" s="109">
        <v>30</v>
      </c>
      <c r="P61" s="109"/>
      <c r="Q61" s="109">
        <v>30</v>
      </c>
      <c r="R61" s="109"/>
      <c r="S61" s="109">
        <v>50</v>
      </c>
      <c r="T61" s="109"/>
      <c r="U61" s="109">
        <v>50</v>
      </c>
      <c r="V61" s="109"/>
      <c r="W61" s="109">
        <v>50</v>
      </c>
    </row>
    <row r="62" spans="1:25" ht="37.5" x14ac:dyDescent="0.3">
      <c r="A62" s="133"/>
      <c r="B62" s="134"/>
      <c r="C62" s="134"/>
      <c r="D62" s="2"/>
      <c r="E62" s="2"/>
      <c r="F62" s="2"/>
      <c r="G62" s="2"/>
      <c r="H62" s="2"/>
      <c r="M62" s="142" t="s">
        <v>78</v>
      </c>
      <c r="N62" s="141"/>
      <c r="O62" s="109">
        <f>O60-O61</f>
        <v>1450</v>
      </c>
      <c r="P62" s="109"/>
      <c r="Q62" s="109">
        <f>Q60-Q61</f>
        <v>1450</v>
      </c>
      <c r="R62" s="109"/>
      <c r="S62" s="109">
        <f>S60-S61</f>
        <v>1670</v>
      </c>
      <c r="T62" s="109"/>
      <c r="U62" s="109">
        <f>U60-U61</f>
        <v>1650</v>
      </c>
      <c r="V62" s="109"/>
      <c r="W62" s="109">
        <f>W60-W61</f>
        <v>1650</v>
      </c>
    </row>
    <row r="63" spans="1:25" ht="20.25" x14ac:dyDescent="0.3">
      <c r="A63" s="133"/>
      <c r="B63" s="134"/>
      <c r="C63" s="134"/>
      <c r="D63" s="2"/>
      <c r="E63" s="2"/>
      <c r="F63" s="2"/>
      <c r="G63" s="2"/>
      <c r="H63" s="2"/>
      <c r="M63" s="142"/>
      <c r="N63" s="141"/>
      <c r="O63" s="118"/>
      <c r="P63" s="118"/>
      <c r="Q63" s="118"/>
      <c r="R63" s="118"/>
      <c r="S63" s="118"/>
      <c r="T63" s="118"/>
      <c r="U63" s="118"/>
      <c r="V63" s="118"/>
      <c r="W63" s="118"/>
    </row>
    <row r="64" spans="1:25" ht="93.75" x14ac:dyDescent="0.3">
      <c r="A64" s="133"/>
      <c r="B64" s="134"/>
      <c r="C64" s="134"/>
      <c r="D64" s="2"/>
      <c r="E64" s="2"/>
      <c r="F64" s="2"/>
      <c r="G64" s="2"/>
      <c r="H64" s="2"/>
      <c r="M64" s="142" t="s">
        <v>83</v>
      </c>
      <c r="N64" s="143"/>
      <c r="O64" s="144">
        <v>1450</v>
      </c>
      <c r="P64" s="144"/>
      <c r="Q64" s="144">
        <v>1450</v>
      </c>
      <c r="R64" s="144"/>
      <c r="S64" s="144">
        <v>1670</v>
      </c>
      <c r="T64" s="144"/>
      <c r="U64" s="144">
        <v>1650</v>
      </c>
      <c r="V64" s="144"/>
      <c r="W64" s="144">
        <v>1650</v>
      </c>
    </row>
    <row r="65" spans="1:23" ht="12.75" customHeight="1" x14ac:dyDescent="0.2">
      <c r="A65" s="145"/>
      <c r="B65" s="2"/>
      <c r="C65" s="2"/>
      <c r="D65" s="2"/>
      <c r="E65" s="2"/>
      <c r="F65" s="2"/>
      <c r="G65" s="2"/>
      <c r="H65" s="2"/>
      <c r="N65" s="5"/>
    </row>
    <row r="66" spans="1:23" ht="42.75" customHeight="1" x14ac:dyDescent="0.2">
      <c r="A66" s="145"/>
      <c r="B66" s="2"/>
      <c r="C66" s="2"/>
      <c r="D66" s="2"/>
      <c r="E66" s="2"/>
      <c r="F66" s="2"/>
      <c r="G66" s="2"/>
      <c r="H66" s="2"/>
      <c r="K66" s="3" t="s">
        <v>107</v>
      </c>
      <c r="N66" s="5"/>
      <c r="O66" s="146">
        <f>O60-O44</f>
        <v>1480</v>
      </c>
      <c r="P66" s="146"/>
      <c r="Q66" s="146">
        <f>Q60-Q44</f>
        <v>1480</v>
      </c>
      <c r="R66" s="146"/>
      <c r="S66" s="146">
        <f>S60-S44</f>
        <v>1720</v>
      </c>
      <c r="T66" s="146"/>
      <c r="U66" s="146">
        <f>U60-U44</f>
        <v>1700</v>
      </c>
      <c r="V66" s="146"/>
      <c r="W66" s="146">
        <f>W60-W44</f>
        <v>1700</v>
      </c>
    </row>
    <row r="67" spans="1:23" ht="21.75" customHeight="1" x14ac:dyDescent="0.2">
      <c r="A67" s="145"/>
      <c r="B67" s="2"/>
      <c r="C67" s="2"/>
      <c r="D67" s="2"/>
      <c r="E67" s="2"/>
      <c r="F67" s="2"/>
      <c r="G67" s="2"/>
      <c r="H67" s="2"/>
    </row>
    <row r="68" spans="1:23" ht="20.25" customHeight="1" x14ac:dyDescent="0.2">
      <c r="A68" s="145"/>
      <c r="B68" s="2"/>
      <c r="C68" s="2"/>
      <c r="D68" s="2"/>
      <c r="E68" s="2"/>
      <c r="F68" s="2"/>
      <c r="G68" s="2"/>
      <c r="H68" s="2"/>
    </row>
    <row r="69" spans="1:23" ht="18.75" customHeight="1" x14ac:dyDescent="0.2">
      <c r="A69" s="145"/>
      <c r="B69" s="2"/>
      <c r="C69" s="2"/>
      <c r="D69" s="2"/>
      <c r="E69" s="2"/>
      <c r="F69" s="2"/>
      <c r="G69" s="2"/>
      <c r="H69" s="2"/>
    </row>
    <row r="70" spans="1:23" ht="12.75" customHeight="1" x14ac:dyDescent="0.2">
      <c r="A70" s="145"/>
      <c r="B70" s="2"/>
      <c r="C70" s="2"/>
      <c r="D70" s="2"/>
      <c r="E70" s="2"/>
      <c r="F70" s="2"/>
      <c r="G70" s="2"/>
      <c r="H70" s="2"/>
    </row>
    <row r="71" spans="1:23" ht="12.75" customHeight="1" x14ac:dyDescent="0.2">
      <c r="A71" s="145"/>
      <c r="B71" s="2"/>
      <c r="C71" s="2"/>
      <c r="D71" s="2"/>
      <c r="E71" s="2"/>
      <c r="F71" s="2"/>
      <c r="G71" s="2"/>
      <c r="H71" s="2"/>
    </row>
    <row r="72" spans="1:23" ht="23.25" customHeight="1" x14ac:dyDescent="0.2">
      <c r="A72" s="145"/>
      <c r="B72" s="2"/>
      <c r="C72" s="2"/>
      <c r="D72" s="2"/>
      <c r="E72" s="2"/>
      <c r="F72" s="2"/>
      <c r="G72" s="2"/>
      <c r="H72" s="2"/>
    </row>
    <row r="73" spans="1:23" ht="12.75" customHeight="1" x14ac:dyDescent="0.2">
      <c r="A73" s="145"/>
      <c r="B73" s="2"/>
      <c r="C73" s="2"/>
      <c r="D73" s="2"/>
      <c r="E73" s="2"/>
      <c r="F73" s="2"/>
      <c r="G73" s="2"/>
      <c r="H73" s="2"/>
    </row>
    <row r="74" spans="1:23" ht="12.75" customHeight="1" x14ac:dyDescent="0.3">
      <c r="A74" s="145"/>
      <c r="B74" s="2"/>
      <c r="C74" s="2"/>
      <c r="D74" s="2"/>
      <c r="E74" s="2"/>
      <c r="F74" s="2"/>
      <c r="G74" s="2"/>
      <c r="H74" s="2"/>
      <c r="J74" s="4"/>
      <c r="K74" s="4"/>
      <c r="L74" s="4"/>
      <c r="M74" s="124"/>
      <c r="N74" s="125"/>
      <c r="O74" s="123"/>
      <c r="P74" s="123"/>
      <c r="Q74" s="123"/>
      <c r="R74" s="123"/>
      <c r="S74" s="123"/>
      <c r="T74" s="123"/>
      <c r="U74" s="123"/>
      <c r="V74" s="123"/>
      <c r="W74" s="123"/>
    </row>
    <row r="75" spans="1:23" ht="18.75" x14ac:dyDescent="0.25">
      <c r="A75" s="2"/>
      <c r="B75" s="2"/>
      <c r="C75" s="2"/>
      <c r="D75" s="2"/>
      <c r="E75" s="2"/>
      <c r="F75" s="2"/>
      <c r="G75" s="2"/>
      <c r="H75" s="2"/>
      <c r="I75" s="199"/>
      <c r="J75" s="199"/>
      <c r="K75" s="199"/>
      <c r="L75" s="199"/>
      <c r="M75" s="199"/>
      <c r="N75" s="99"/>
      <c r="O75" s="147"/>
      <c r="P75" s="147"/>
      <c r="Q75" s="147"/>
      <c r="R75" s="147"/>
      <c r="S75" s="147"/>
      <c r="T75" s="147"/>
      <c r="U75" s="147"/>
      <c r="V75" s="147"/>
      <c r="W75" s="147"/>
    </row>
    <row r="76" spans="1:23" ht="25.15" customHeight="1" x14ac:dyDescent="0.2">
      <c r="A76" s="2"/>
      <c r="B76" s="2"/>
      <c r="C76" s="2"/>
      <c r="D76" s="2"/>
      <c r="E76" s="2"/>
      <c r="F76" s="2"/>
      <c r="G76" s="2"/>
      <c r="H76" s="2"/>
    </row>
    <row r="77" spans="1:23" ht="26.65" customHeight="1" x14ac:dyDescent="0.2">
      <c r="A77" s="2"/>
      <c r="B77" s="2"/>
      <c r="C77" s="2"/>
      <c r="D77" s="2"/>
      <c r="E77" s="2"/>
      <c r="F77" s="2"/>
      <c r="G77" s="2"/>
      <c r="H77" s="2"/>
    </row>
    <row r="88" spans="9:25" ht="37.5" customHeight="1" x14ac:dyDescent="0.2"/>
    <row r="90" spans="9:25" ht="30.75" customHeight="1" x14ac:dyDescent="0.2"/>
    <row r="91" spans="9:25" x14ac:dyDescent="0.2">
      <c r="N91" s="5"/>
    </row>
    <row r="92" spans="9:25" x14ac:dyDescent="0.2">
      <c r="I92" s="186"/>
      <c r="J92" s="186"/>
      <c r="K92" s="186"/>
      <c r="L92" s="186"/>
      <c r="M92" s="186"/>
      <c r="N92" s="195"/>
      <c r="O92" s="196"/>
      <c r="P92" s="196"/>
      <c r="Q92" s="196"/>
      <c r="R92" s="196"/>
      <c r="S92" s="196"/>
      <c r="T92" s="196"/>
      <c r="U92" s="196"/>
      <c r="V92" s="196"/>
      <c r="W92" s="196"/>
      <c r="X92" s="195"/>
      <c r="Y92" s="195"/>
    </row>
    <row r="93" spans="9:25" x14ac:dyDescent="0.2">
      <c r="I93" s="186"/>
      <c r="J93" s="186"/>
      <c r="K93" s="186"/>
      <c r="L93" s="186"/>
      <c r="M93" s="186"/>
      <c r="N93" s="203"/>
      <c r="O93" s="203"/>
      <c r="P93" s="204"/>
      <c r="Q93" s="204"/>
      <c r="R93" s="204"/>
      <c r="S93" s="204"/>
      <c r="T93" s="204"/>
      <c r="U93" s="204"/>
      <c r="V93" s="204"/>
      <c r="W93" s="204"/>
      <c r="X93" s="195"/>
      <c r="Y93" s="195"/>
    </row>
    <row r="94" spans="9:25" x14ac:dyDescent="0.2">
      <c r="I94" s="186"/>
      <c r="J94" s="186"/>
      <c r="K94" s="186"/>
      <c r="L94" s="186"/>
      <c r="M94" s="186"/>
      <c r="N94" s="195"/>
      <c r="O94" s="196"/>
      <c r="P94" s="196"/>
      <c r="Q94" s="196"/>
      <c r="R94" s="196"/>
      <c r="S94" s="196"/>
      <c r="T94" s="196"/>
      <c r="U94" s="196"/>
      <c r="V94" s="196"/>
      <c r="W94" s="196"/>
      <c r="X94" s="195"/>
      <c r="Y94" s="195"/>
    </row>
    <row r="95" spans="9:25" ht="18.75" x14ac:dyDescent="0.25">
      <c r="I95" s="202"/>
      <c r="J95" s="202"/>
      <c r="K95" s="202"/>
      <c r="L95" s="202"/>
      <c r="M95" s="202"/>
      <c r="N95" s="188"/>
      <c r="O95" s="197"/>
      <c r="P95" s="197"/>
      <c r="Q95" s="197"/>
      <c r="R95" s="197"/>
      <c r="S95" s="197"/>
      <c r="T95" s="197"/>
      <c r="U95" s="197"/>
      <c r="V95" s="197"/>
      <c r="W95" s="197"/>
      <c r="X95" s="195"/>
      <c r="Y95" s="195"/>
    </row>
    <row r="96" spans="9:25" ht="18.75" x14ac:dyDescent="0.3">
      <c r="I96" s="168"/>
      <c r="J96" s="170"/>
      <c r="K96" s="170"/>
      <c r="L96" s="170"/>
      <c r="M96" s="172"/>
      <c r="N96" s="173"/>
      <c r="O96" s="169"/>
      <c r="P96" s="169"/>
      <c r="Q96" s="169"/>
      <c r="R96" s="169"/>
      <c r="S96" s="169"/>
      <c r="T96" s="169"/>
      <c r="U96" s="169"/>
      <c r="V96" s="169"/>
      <c r="W96" s="169"/>
      <c r="X96" s="195"/>
      <c r="Y96" s="195"/>
    </row>
    <row r="97" spans="9:25" ht="18.75" x14ac:dyDescent="0.3">
      <c r="I97" s="168"/>
      <c r="J97" s="170"/>
      <c r="K97" s="170"/>
      <c r="L97" s="170"/>
      <c r="M97" s="172"/>
      <c r="N97" s="173"/>
      <c r="O97" s="169"/>
      <c r="P97" s="169"/>
      <c r="Q97" s="169"/>
      <c r="R97" s="169"/>
      <c r="S97" s="169"/>
      <c r="T97" s="169"/>
      <c r="U97" s="169"/>
      <c r="V97" s="169"/>
      <c r="W97" s="169"/>
      <c r="X97" s="195"/>
      <c r="Y97" s="195"/>
    </row>
    <row r="98" spans="9:25" ht="18.75" x14ac:dyDescent="0.3">
      <c r="I98" s="168"/>
      <c r="J98" s="170"/>
      <c r="K98" s="170"/>
      <c r="L98" s="170"/>
      <c r="M98" s="124"/>
      <c r="N98" s="173"/>
      <c r="O98" s="169"/>
      <c r="P98" s="169"/>
      <c r="Q98" s="169"/>
      <c r="R98" s="169"/>
      <c r="S98" s="169"/>
      <c r="T98" s="169"/>
      <c r="U98" s="169"/>
      <c r="V98" s="169"/>
      <c r="W98" s="169"/>
      <c r="X98" s="195"/>
      <c r="Y98" s="195"/>
    </row>
    <row r="99" spans="9:25" ht="18.75" x14ac:dyDescent="0.3">
      <c r="I99" s="168"/>
      <c r="J99" s="170"/>
      <c r="K99" s="170"/>
      <c r="L99" s="170"/>
      <c r="M99" s="124"/>
      <c r="N99" s="173"/>
      <c r="O99" s="169"/>
      <c r="P99" s="169"/>
      <c r="Q99" s="169"/>
      <c r="R99" s="169"/>
      <c r="S99" s="169"/>
      <c r="T99" s="169"/>
      <c r="U99" s="169"/>
      <c r="V99" s="169"/>
      <c r="W99" s="169"/>
      <c r="X99" s="195"/>
      <c r="Y99" s="195"/>
    </row>
    <row r="100" spans="9:25" ht="18.75" x14ac:dyDescent="0.3">
      <c r="I100" s="168"/>
      <c r="J100" s="170"/>
      <c r="K100" s="170"/>
      <c r="L100" s="170"/>
      <c r="M100" s="124"/>
      <c r="N100" s="173"/>
      <c r="O100" s="169"/>
      <c r="P100" s="169"/>
      <c r="Q100" s="169"/>
      <c r="R100" s="169"/>
      <c r="S100" s="169"/>
      <c r="T100" s="169"/>
      <c r="U100" s="169"/>
      <c r="V100" s="169"/>
      <c r="W100" s="169"/>
      <c r="X100" s="195"/>
      <c r="Y100" s="195"/>
    </row>
    <row r="101" spans="9:25" ht="18" x14ac:dyDescent="0.2">
      <c r="I101" s="168"/>
      <c r="J101" s="170"/>
      <c r="K101" s="170"/>
      <c r="L101" s="170"/>
      <c r="M101" s="200"/>
      <c r="N101" s="201"/>
      <c r="O101" s="198"/>
      <c r="P101" s="198"/>
      <c r="Q101" s="198"/>
      <c r="R101" s="198"/>
      <c r="S101" s="198"/>
      <c r="T101" s="198"/>
      <c r="U101" s="198"/>
      <c r="V101" s="198"/>
      <c r="W101" s="198"/>
      <c r="X101" s="195"/>
      <c r="Y101" s="195"/>
    </row>
    <row r="102" spans="9:25" ht="18" x14ac:dyDescent="0.2">
      <c r="I102" s="168"/>
      <c r="J102" s="171"/>
      <c r="K102" s="171"/>
      <c r="L102" s="171"/>
      <c r="M102" s="200"/>
      <c r="N102" s="201"/>
      <c r="O102" s="198"/>
      <c r="P102" s="198"/>
      <c r="Q102" s="198"/>
      <c r="R102" s="198"/>
      <c r="S102" s="198"/>
      <c r="T102" s="198"/>
      <c r="U102" s="198"/>
      <c r="V102" s="198"/>
      <c r="W102" s="198"/>
      <c r="X102" s="195"/>
      <c r="Y102" s="195"/>
    </row>
    <row r="103" spans="9:25" ht="18.75" x14ac:dyDescent="0.25">
      <c r="I103" s="202"/>
      <c r="J103" s="202"/>
      <c r="K103" s="202"/>
      <c r="L103" s="202"/>
      <c r="M103" s="202"/>
      <c r="N103" s="188"/>
      <c r="O103" s="197"/>
      <c r="P103" s="197"/>
      <c r="Q103" s="197"/>
      <c r="R103" s="197"/>
      <c r="S103" s="197"/>
      <c r="T103" s="197"/>
      <c r="U103" s="197"/>
      <c r="V103" s="197"/>
      <c r="W103" s="197"/>
      <c r="X103" s="195"/>
      <c r="Y103" s="195"/>
    </row>
    <row r="104" spans="9:25" ht="18" x14ac:dyDescent="0.25">
      <c r="I104" s="168"/>
      <c r="J104" s="170"/>
      <c r="K104" s="170"/>
      <c r="L104" s="170"/>
      <c r="M104" s="188"/>
      <c r="N104" s="188"/>
      <c r="O104" s="197"/>
      <c r="P104" s="197"/>
      <c r="Q104" s="197"/>
      <c r="R104" s="197"/>
      <c r="S104" s="197"/>
      <c r="T104" s="197"/>
      <c r="U104" s="197"/>
      <c r="V104" s="197"/>
      <c r="W104" s="197"/>
      <c r="X104" s="195"/>
      <c r="Y104" s="195"/>
    </row>
    <row r="105" spans="9:25" ht="18.75" x14ac:dyDescent="0.3">
      <c r="I105" s="168"/>
      <c r="J105" s="170"/>
      <c r="K105" s="170"/>
      <c r="L105" s="170"/>
      <c r="M105" s="172"/>
      <c r="N105" s="173"/>
      <c r="O105" s="169"/>
      <c r="P105" s="169"/>
      <c r="Q105" s="169"/>
      <c r="R105" s="169"/>
      <c r="S105" s="169"/>
      <c r="T105" s="169"/>
      <c r="U105" s="169"/>
      <c r="V105" s="169"/>
      <c r="W105" s="169"/>
      <c r="X105" s="195"/>
      <c r="Y105" s="195"/>
    </row>
    <row r="106" spans="9:25" ht="18.75" x14ac:dyDescent="0.3">
      <c r="I106" s="168"/>
      <c r="J106" s="170"/>
      <c r="K106" s="170"/>
      <c r="L106" s="170"/>
      <c r="M106" s="172"/>
      <c r="N106" s="173"/>
      <c r="O106" s="169"/>
      <c r="P106" s="169"/>
      <c r="Q106" s="169"/>
      <c r="R106" s="169"/>
      <c r="S106" s="169"/>
      <c r="T106" s="169"/>
      <c r="U106" s="169"/>
      <c r="V106" s="169"/>
      <c r="W106" s="169"/>
      <c r="X106" s="195"/>
      <c r="Y106" s="195"/>
    </row>
    <row r="107" spans="9:25" ht="18.75" x14ac:dyDescent="0.3">
      <c r="I107" s="168"/>
      <c r="J107" s="170"/>
      <c r="K107" s="170"/>
      <c r="L107" s="170"/>
      <c r="M107" s="124"/>
      <c r="N107" s="173"/>
      <c r="O107" s="169"/>
      <c r="P107" s="169"/>
      <c r="Q107" s="169"/>
      <c r="R107" s="169"/>
      <c r="S107" s="169"/>
      <c r="T107" s="169"/>
      <c r="U107" s="169"/>
      <c r="V107" s="169"/>
      <c r="W107" s="169"/>
      <c r="X107" s="195"/>
      <c r="Y107" s="195"/>
    </row>
    <row r="108" spans="9:25" ht="18.75" x14ac:dyDescent="0.3">
      <c r="I108" s="168"/>
      <c r="J108" s="170"/>
      <c r="K108" s="170"/>
      <c r="L108" s="170"/>
      <c r="M108" s="124"/>
      <c r="N108" s="173"/>
      <c r="O108" s="169"/>
      <c r="P108" s="169"/>
      <c r="Q108" s="169"/>
      <c r="R108" s="169"/>
      <c r="S108" s="169"/>
      <c r="T108" s="169"/>
      <c r="U108" s="169"/>
      <c r="V108" s="169"/>
      <c r="W108" s="169"/>
      <c r="X108" s="195"/>
      <c r="Y108" s="195"/>
    </row>
    <row r="109" spans="9:25" ht="18" x14ac:dyDescent="0.2">
      <c r="I109" s="168"/>
      <c r="J109" s="170"/>
      <c r="K109" s="170"/>
      <c r="L109" s="170"/>
      <c r="M109" s="200"/>
      <c r="N109" s="201"/>
      <c r="O109" s="198"/>
      <c r="P109" s="198"/>
      <c r="Q109" s="198"/>
      <c r="R109" s="198"/>
      <c r="S109" s="198"/>
      <c r="T109" s="198"/>
      <c r="U109" s="198"/>
      <c r="V109" s="198"/>
      <c r="W109" s="198"/>
      <c r="X109" s="195"/>
      <c r="Y109" s="195"/>
    </row>
    <row r="110" spans="9:25" ht="18" x14ac:dyDescent="0.2">
      <c r="I110" s="168"/>
      <c r="J110" s="170"/>
      <c r="K110" s="170"/>
      <c r="L110" s="170"/>
      <c r="M110" s="200"/>
      <c r="N110" s="201"/>
      <c r="O110" s="198"/>
      <c r="P110" s="198"/>
      <c r="Q110" s="198"/>
      <c r="R110" s="198"/>
      <c r="S110" s="198"/>
      <c r="T110" s="198"/>
      <c r="U110" s="198"/>
      <c r="V110" s="198"/>
      <c r="W110" s="198"/>
      <c r="X110" s="195"/>
      <c r="Y110" s="195"/>
    </row>
    <row r="111" spans="9:25" x14ac:dyDescent="0.2">
      <c r="J111" s="4"/>
      <c r="K111" s="4"/>
      <c r="L111" s="4"/>
      <c r="M111" s="4"/>
      <c r="N111" s="2"/>
    </row>
    <row r="112" spans="9:25" x14ac:dyDescent="0.2">
      <c r="J112" s="4"/>
      <c r="K112" s="4"/>
      <c r="L112" s="4"/>
      <c r="M112" s="4"/>
      <c r="N112" s="2"/>
    </row>
    <row r="113" spans="9:25" ht="18.75" x14ac:dyDescent="0.2">
      <c r="I113" s="199"/>
      <c r="J113" s="199"/>
      <c r="K113" s="199"/>
      <c r="L113" s="199"/>
      <c r="M113" s="199"/>
      <c r="N113" s="2"/>
    </row>
    <row r="114" spans="9:25" ht="18.75" x14ac:dyDescent="0.3">
      <c r="J114" s="148"/>
      <c r="K114" s="148"/>
      <c r="L114" s="148"/>
      <c r="M114" s="172"/>
      <c r="N114" s="173"/>
      <c r="O114" s="169"/>
      <c r="P114" s="169"/>
      <c r="Q114" s="169"/>
      <c r="R114" s="169"/>
      <c r="S114" s="169"/>
      <c r="T114" s="169"/>
      <c r="U114" s="169"/>
      <c r="V114" s="169"/>
      <c r="W114" s="169"/>
      <c r="X114" s="195"/>
      <c r="Y114" s="195"/>
    </row>
    <row r="115" spans="9:25" ht="18.75" x14ac:dyDescent="0.3">
      <c r="I115" s="104"/>
      <c r="J115" s="105"/>
      <c r="K115" s="105"/>
      <c r="L115" s="105"/>
      <c r="M115" s="172"/>
      <c r="N115" s="173"/>
      <c r="O115" s="169"/>
      <c r="P115" s="169"/>
      <c r="Q115" s="169"/>
      <c r="R115" s="169"/>
      <c r="S115" s="169"/>
      <c r="T115" s="169"/>
      <c r="U115" s="169"/>
      <c r="V115" s="169"/>
      <c r="W115" s="169"/>
      <c r="X115" s="195"/>
      <c r="Y115" s="195"/>
    </row>
    <row r="116" spans="9:25" ht="18.75" x14ac:dyDescent="0.3">
      <c r="I116" s="104"/>
      <c r="J116" s="105"/>
      <c r="K116" s="105"/>
      <c r="L116" s="105"/>
      <c r="M116" s="124"/>
      <c r="N116" s="173"/>
      <c r="O116" s="169"/>
      <c r="P116" s="169"/>
      <c r="Q116" s="169"/>
      <c r="R116" s="169"/>
      <c r="S116" s="169"/>
      <c r="T116" s="169"/>
      <c r="U116" s="169"/>
      <c r="V116" s="169"/>
      <c r="W116" s="169"/>
      <c r="X116" s="195"/>
      <c r="Y116" s="195"/>
    </row>
    <row r="117" spans="9:25" ht="18.75" x14ac:dyDescent="0.3">
      <c r="I117" s="104"/>
      <c r="J117" s="105"/>
      <c r="K117" s="105"/>
      <c r="L117" s="105"/>
      <c r="M117" s="124"/>
      <c r="N117" s="173"/>
      <c r="O117" s="169"/>
      <c r="P117" s="169"/>
      <c r="Q117" s="169"/>
      <c r="R117" s="169"/>
      <c r="S117" s="169"/>
      <c r="T117" s="169"/>
      <c r="U117" s="169"/>
      <c r="V117" s="169"/>
      <c r="W117" s="169"/>
      <c r="X117" s="195"/>
      <c r="Y117" s="195"/>
    </row>
    <row r="118" spans="9:25" ht="18" x14ac:dyDescent="0.2">
      <c r="I118" s="104"/>
      <c r="J118" s="105"/>
      <c r="K118" s="105"/>
      <c r="L118" s="105"/>
      <c r="M118" s="200"/>
      <c r="N118" s="201"/>
      <c r="O118" s="198"/>
      <c r="P118" s="198"/>
      <c r="Q118" s="198"/>
      <c r="R118" s="198"/>
      <c r="S118" s="198"/>
      <c r="T118" s="198"/>
      <c r="U118" s="198"/>
      <c r="V118" s="198"/>
      <c r="W118" s="198"/>
      <c r="X118" s="195"/>
      <c r="Y118" s="195"/>
    </row>
    <row r="119" spans="9:25" ht="18" x14ac:dyDescent="0.2">
      <c r="I119" s="104"/>
      <c r="J119" s="105"/>
      <c r="K119" s="105"/>
      <c r="L119" s="105"/>
      <c r="M119" s="200"/>
      <c r="N119" s="201"/>
      <c r="O119" s="198"/>
      <c r="P119" s="198"/>
      <c r="Q119" s="198"/>
      <c r="R119" s="198"/>
      <c r="S119" s="198"/>
      <c r="T119" s="198"/>
      <c r="U119" s="198"/>
      <c r="V119" s="198"/>
      <c r="W119" s="198"/>
      <c r="X119" s="195"/>
      <c r="Y119" s="195"/>
    </row>
    <row r="120" spans="9:25" x14ac:dyDescent="0.2">
      <c r="M120" s="186"/>
      <c r="N120" s="195"/>
      <c r="O120" s="196"/>
      <c r="P120" s="196"/>
      <c r="Q120" s="196"/>
      <c r="R120" s="196"/>
      <c r="S120" s="196"/>
      <c r="T120" s="196"/>
      <c r="U120" s="196"/>
      <c r="V120" s="196"/>
      <c r="W120" s="196"/>
      <c r="X120" s="195"/>
      <c r="Y120" s="195"/>
    </row>
    <row r="121" spans="9:25" x14ac:dyDescent="0.2">
      <c r="M121" s="186"/>
      <c r="N121" s="195"/>
      <c r="O121" s="196"/>
      <c r="P121" s="196"/>
      <c r="Q121" s="196"/>
      <c r="R121" s="196"/>
      <c r="S121" s="196"/>
      <c r="T121" s="196"/>
      <c r="U121" s="196"/>
      <c r="V121" s="196"/>
      <c r="W121" s="196"/>
      <c r="X121" s="195"/>
      <c r="Y121" s="195"/>
    </row>
    <row r="122" spans="9:25" x14ac:dyDescent="0.2">
      <c r="M122" s="186"/>
      <c r="N122" s="195"/>
      <c r="O122" s="196"/>
      <c r="P122" s="196"/>
      <c r="Q122" s="196"/>
      <c r="R122" s="196"/>
      <c r="S122" s="196"/>
      <c r="T122" s="196"/>
      <c r="U122" s="196"/>
      <c r="V122" s="196"/>
      <c r="W122" s="196"/>
      <c r="X122" s="195"/>
      <c r="Y122" s="195"/>
    </row>
    <row r="123" spans="9:25" x14ac:dyDescent="0.2">
      <c r="M123" s="186"/>
      <c r="N123" s="195"/>
      <c r="O123" s="196"/>
      <c r="P123" s="196"/>
      <c r="Q123" s="196"/>
      <c r="R123" s="196"/>
      <c r="S123" s="196"/>
      <c r="T123" s="196"/>
      <c r="U123" s="196"/>
      <c r="V123" s="196"/>
      <c r="W123" s="196"/>
      <c r="X123" s="195"/>
      <c r="Y123" s="195"/>
    </row>
  </sheetData>
  <mergeCells count="117">
    <mergeCell ref="A2:W2"/>
    <mergeCell ref="A3:W3"/>
    <mergeCell ref="A4:W4"/>
    <mergeCell ref="A6:A7"/>
    <mergeCell ref="B6:C7"/>
    <mergeCell ref="D6:M6"/>
    <mergeCell ref="N6:O6"/>
    <mergeCell ref="P6:Q6"/>
    <mergeCell ref="R6:S6"/>
    <mergeCell ref="T6:U6"/>
    <mergeCell ref="B26:C26"/>
    <mergeCell ref="B28:C28"/>
    <mergeCell ref="B30:C30"/>
    <mergeCell ref="A34:A38"/>
    <mergeCell ref="B34:B38"/>
    <mergeCell ref="N35:O35"/>
    <mergeCell ref="V6:W6"/>
    <mergeCell ref="D7:H7"/>
    <mergeCell ref="I7:M7"/>
    <mergeCell ref="I8:M8"/>
    <mergeCell ref="N8:O8"/>
    <mergeCell ref="P8:Q8"/>
    <mergeCell ref="R8:S8"/>
    <mergeCell ref="T8:U8"/>
    <mergeCell ref="V8:W8"/>
    <mergeCell ref="U41:U42"/>
    <mergeCell ref="V41:V42"/>
    <mergeCell ref="W41:W42"/>
    <mergeCell ref="P35:Q35"/>
    <mergeCell ref="R35:S35"/>
    <mergeCell ref="T35:U35"/>
    <mergeCell ref="V35:W35"/>
    <mergeCell ref="I36:N36"/>
    <mergeCell ref="M41:M42"/>
    <mergeCell ref="N41:N42"/>
    <mergeCell ref="O41:O42"/>
    <mergeCell ref="P41:P42"/>
    <mergeCell ref="Q41:Q42"/>
    <mergeCell ref="A42:A46"/>
    <mergeCell ref="B42:B46"/>
    <mergeCell ref="I43:N43"/>
    <mergeCell ref="M48:M49"/>
    <mergeCell ref="N48:N49"/>
    <mergeCell ref="O48:O49"/>
    <mergeCell ref="R41:R42"/>
    <mergeCell ref="S41:S42"/>
    <mergeCell ref="T41:T42"/>
    <mergeCell ref="A54:A56"/>
    <mergeCell ref="B54:B56"/>
    <mergeCell ref="M56:M57"/>
    <mergeCell ref="N56:N57"/>
    <mergeCell ref="O56:O57"/>
    <mergeCell ref="P56:P57"/>
    <mergeCell ref="Q56:Q57"/>
    <mergeCell ref="P48:P49"/>
    <mergeCell ref="Q48:Q49"/>
    <mergeCell ref="R56:R57"/>
    <mergeCell ref="S56:S57"/>
    <mergeCell ref="T56:T57"/>
    <mergeCell ref="U56:U57"/>
    <mergeCell ref="V56:V57"/>
    <mergeCell ref="W56:W57"/>
    <mergeCell ref="V48:V49"/>
    <mergeCell ref="W48:W49"/>
    <mergeCell ref="I51:N51"/>
    <mergeCell ref="R48:R49"/>
    <mergeCell ref="S48:S49"/>
    <mergeCell ref="T48:T49"/>
    <mergeCell ref="U48:U49"/>
    <mergeCell ref="I75:M75"/>
    <mergeCell ref="N93:O93"/>
    <mergeCell ref="P93:Q93"/>
    <mergeCell ref="R93:S93"/>
    <mergeCell ref="T93:U93"/>
    <mergeCell ref="V93:W93"/>
    <mergeCell ref="N58:O58"/>
    <mergeCell ref="P58:Q58"/>
    <mergeCell ref="R58:S58"/>
    <mergeCell ref="T58:U58"/>
    <mergeCell ref="V58:W58"/>
    <mergeCell ref="I59:N59"/>
    <mergeCell ref="R101:R102"/>
    <mergeCell ref="S101:S102"/>
    <mergeCell ref="T101:T102"/>
    <mergeCell ref="U101:U102"/>
    <mergeCell ref="V101:V102"/>
    <mergeCell ref="W101:W102"/>
    <mergeCell ref="I95:M95"/>
    <mergeCell ref="M101:M102"/>
    <mergeCell ref="N101:N102"/>
    <mergeCell ref="O101:O102"/>
    <mergeCell ref="P101:P102"/>
    <mergeCell ref="Q101:Q102"/>
    <mergeCell ref="R109:R110"/>
    <mergeCell ref="S109:S110"/>
    <mergeCell ref="T109:T110"/>
    <mergeCell ref="U109:U110"/>
    <mergeCell ref="V109:V110"/>
    <mergeCell ref="W109:W110"/>
    <mergeCell ref="I103:M103"/>
    <mergeCell ref="M109:M110"/>
    <mergeCell ref="N109:N110"/>
    <mergeCell ref="O109:O110"/>
    <mergeCell ref="P109:P110"/>
    <mergeCell ref="Q109:Q110"/>
    <mergeCell ref="R118:R119"/>
    <mergeCell ref="S118:S119"/>
    <mergeCell ref="T118:T119"/>
    <mergeCell ref="U118:U119"/>
    <mergeCell ref="V118:V119"/>
    <mergeCell ref="W118:W119"/>
    <mergeCell ref="I113:M113"/>
    <mergeCell ref="M118:M119"/>
    <mergeCell ref="N118:N119"/>
    <mergeCell ref="O118:O119"/>
    <mergeCell ref="P118:P119"/>
    <mergeCell ref="Q118:Q119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01"/>
  <sheetViews>
    <sheetView topLeftCell="A25" zoomScale="50" zoomScaleNormal="50" workbookViewId="0">
      <selection activeCell="C61" sqref="C61"/>
    </sheetView>
  </sheetViews>
  <sheetFormatPr defaultColWidth="9.28515625" defaultRowHeight="12.75" outlineLevelRow="1" outlineLevelCol="1" x14ac:dyDescent="0.2"/>
  <cols>
    <col min="1" max="1" width="28.5703125" style="6" customWidth="1"/>
    <col min="2" max="2" width="58.7109375" style="5" customWidth="1"/>
    <col min="3" max="3" width="113" style="5" customWidth="1"/>
    <col min="4" max="5" width="13" style="5" customWidth="1"/>
    <col min="6" max="6" width="14.28515625" style="5" customWidth="1"/>
    <col min="7" max="7" width="8.7109375" style="5" customWidth="1"/>
    <col min="8" max="8" width="10.7109375" style="5" customWidth="1"/>
    <col min="9" max="9" width="11.28515625" style="3" hidden="1" customWidth="1" outlineLevel="1"/>
    <col min="10" max="10" width="11.28515625" style="3" customWidth="1" collapsed="1"/>
    <col min="11" max="13" width="11.28515625" style="3" customWidth="1"/>
    <col min="14" max="14" width="11" style="3" customWidth="1"/>
    <col min="15" max="15" width="12.7109375" style="6" customWidth="1"/>
    <col min="16" max="16" width="15.7109375" style="5" customWidth="1"/>
    <col min="17" max="17" width="14.28515625" style="5" customWidth="1"/>
    <col min="18" max="18" width="15.7109375" style="5" customWidth="1"/>
    <col min="19" max="19" width="12.7109375" style="5" customWidth="1"/>
    <col min="20" max="20" width="15.7109375" style="5" customWidth="1"/>
    <col min="21" max="21" width="14.5703125" style="5" customWidth="1"/>
    <col min="22" max="22" width="15.7109375" style="5" customWidth="1"/>
    <col min="23" max="23" width="12.7109375" style="5" customWidth="1"/>
    <col min="24" max="24" width="15.7109375" style="5" customWidth="1"/>
    <col min="25" max="25" width="10.28515625" style="6" customWidth="1"/>
    <col min="26" max="256" width="9.28515625" style="6"/>
    <col min="257" max="257" width="28.5703125" style="6" customWidth="1"/>
    <col min="258" max="258" width="58.7109375" style="6" customWidth="1"/>
    <col min="259" max="259" width="113" style="6" customWidth="1"/>
    <col min="260" max="261" width="13" style="6" customWidth="1"/>
    <col min="262" max="262" width="14.28515625" style="6" customWidth="1"/>
    <col min="263" max="263" width="8.7109375" style="6" customWidth="1"/>
    <col min="264" max="264" width="10.7109375" style="6" customWidth="1"/>
    <col min="265" max="265" width="0" style="6" hidden="1" customWidth="1"/>
    <col min="266" max="269" width="11.28515625" style="6" customWidth="1"/>
    <col min="270" max="270" width="11" style="6" customWidth="1"/>
    <col min="271" max="271" width="12.7109375" style="6" customWidth="1"/>
    <col min="272" max="272" width="15.7109375" style="6" customWidth="1"/>
    <col min="273" max="273" width="14.28515625" style="6" customWidth="1"/>
    <col min="274" max="274" width="15.7109375" style="6" customWidth="1"/>
    <col min="275" max="275" width="12.7109375" style="6" customWidth="1"/>
    <col min="276" max="276" width="15.7109375" style="6" customWidth="1"/>
    <col min="277" max="277" width="14.5703125" style="6" customWidth="1"/>
    <col min="278" max="278" width="15.7109375" style="6" customWidth="1"/>
    <col min="279" max="279" width="12.7109375" style="6" customWidth="1"/>
    <col min="280" max="280" width="15.7109375" style="6" customWidth="1"/>
    <col min="281" max="281" width="10.28515625" style="6" customWidth="1"/>
    <col min="282" max="512" width="9.28515625" style="6"/>
    <col min="513" max="513" width="28.5703125" style="6" customWidth="1"/>
    <col min="514" max="514" width="58.7109375" style="6" customWidth="1"/>
    <col min="515" max="515" width="113" style="6" customWidth="1"/>
    <col min="516" max="517" width="13" style="6" customWidth="1"/>
    <col min="518" max="518" width="14.28515625" style="6" customWidth="1"/>
    <col min="519" max="519" width="8.7109375" style="6" customWidth="1"/>
    <col min="520" max="520" width="10.7109375" style="6" customWidth="1"/>
    <col min="521" max="521" width="0" style="6" hidden="1" customWidth="1"/>
    <col min="522" max="525" width="11.28515625" style="6" customWidth="1"/>
    <col min="526" max="526" width="11" style="6" customWidth="1"/>
    <col min="527" max="527" width="12.7109375" style="6" customWidth="1"/>
    <col min="528" max="528" width="15.7109375" style="6" customWidth="1"/>
    <col min="529" max="529" width="14.28515625" style="6" customWidth="1"/>
    <col min="530" max="530" width="15.7109375" style="6" customWidth="1"/>
    <col min="531" max="531" width="12.7109375" style="6" customWidth="1"/>
    <col min="532" max="532" width="15.7109375" style="6" customWidth="1"/>
    <col min="533" max="533" width="14.5703125" style="6" customWidth="1"/>
    <col min="534" max="534" width="15.7109375" style="6" customWidth="1"/>
    <col min="535" max="535" width="12.7109375" style="6" customWidth="1"/>
    <col min="536" max="536" width="15.7109375" style="6" customWidth="1"/>
    <col min="537" max="537" width="10.28515625" style="6" customWidth="1"/>
    <col min="538" max="768" width="9.28515625" style="6"/>
    <col min="769" max="769" width="28.5703125" style="6" customWidth="1"/>
    <col min="770" max="770" width="58.7109375" style="6" customWidth="1"/>
    <col min="771" max="771" width="113" style="6" customWidth="1"/>
    <col min="772" max="773" width="13" style="6" customWidth="1"/>
    <col min="774" max="774" width="14.28515625" style="6" customWidth="1"/>
    <col min="775" max="775" width="8.7109375" style="6" customWidth="1"/>
    <col min="776" max="776" width="10.7109375" style="6" customWidth="1"/>
    <col min="777" max="777" width="0" style="6" hidden="1" customWidth="1"/>
    <col min="778" max="781" width="11.28515625" style="6" customWidth="1"/>
    <col min="782" max="782" width="11" style="6" customWidth="1"/>
    <col min="783" max="783" width="12.7109375" style="6" customWidth="1"/>
    <col min="784" max="784" width="15.7109375" style="6" customWidth="1"/>
    <col min="785" max="785" width="14.28515625" style="6" customWidth="1"/>
    <col min="786" max="786" width="15.7109375" style="6" customWidth="1"/>
    <col min="787" max="787" width="12.7109375" style="6" customWidth="1"/>
    <col min="788" max="788" width="15.7109375" style="6" customWidth="1"/>
    <col min="789" max="789" width="14.5703125" style="6" customWidth="1"/>
    <col min="790" max="790" width="15.7109375" style="6" customWidth="1"/>
    <col min="791" max="791" width="12.7109375" style="6" customWidth="1"/>
    <col min="792" max="792" width="15.7109375" style="6" customWidth="1"/>
    <col min="793" max="793" width="10.28515625" style="6" customWidth="1"/>
    <col min="794" max="1024" width="9.28515625" style="6"/>
    <col min="1025" max="1025" width="28.5703125" style="6" customWidth="1"/>
    <col min="1026" max="1026" width="58.7109375" style="6" customWidth="1"/>
    <col min="1027" max="1027" width="113" style="6" customWidth="1"/>
    <col min="1028" max="1029" width="13" style="6" customWidth="1"/>
    <col min="1030" max="1030" width="14.28515625" style="6" customWidth="1"/>
    <col min="1031" max="1031" width="8.7109375" style="6" customWidth="1"/>
    <col min="1032" max="1032" width="10.7109375" style="6" customWidth="1"/>
    <col min="1033" max="1033" width="0" style="6" hidden="1" customWidth="1"/>
    <col min="1034" max="1037" width="11.28515625" style="6" customWidth="1"/>
    <col min="1038" max="1038" width="11" style="6" customWidth="1"/>
    <col min="1039" max="1039" width="12.7109375" style="6" customWidth="1"/>
    <col min="1040" max="1040" width="15.7109375" style="6" customWidth="1"/>
    <col min="1041" max="1041" width="14.28515625" style="6" customWidth="1"/>
    <col min="1042" max="1042" width="15.7109375" style="6" customWidth="1"/>
    <col min="1043" max="1043" width="12.7109375" style="6" customWidth="1"/>
    <col min="1044" max="1044" width="15.7109375" style="6" customWidth="1"/>
    <col min="1045" max="1045" width="14.5703125" style="6" customWidth="1"/>
    <col min="1046" max="1046" width="15.7109375" style="6" customWidth="1"/>
    <col min="1047" max="1047" width="12.7109375" style="6" customWidth="1"/>
    <col min="1048" max="1048" width="15.7109375" style="6" customWidth="1"/>
    <col min="1049" max="1049" width="10.28515625" style="6" customWidth="1"/>
    <col min="1050" max="1280" width="9.28515625" style="6"/>
    <col min="1281" max="1281" width="28.5703125" style="6" customWidth="1"/>
    <col min="1282" max="1282" width="58.7109375" style="6" customWidth="1"/>
    <col min="1283" max="1283" width="113" style="6" customWidth="1"/>
    <col min="1284" max="1285" width="13" style="6" customWidth="1"/>
    <col min="1286" max="1286" width="14.28515625" style="6" customWidth="1"/>
    <col min="1287" max="1287" width="8.7109375" style="6" customWidth="1"/>
    <col min="1288" max="1288" width="10.7109375" style="6" customWidth="1"/>
    <col min="1289" max="1289" width="0" style="6" hidden="1" customWidth="1"/>
    <col min="1290" max="1293" width="11.28515625" style="6" customWidth="1"/>
    <col min="1294" max="1294" width="11" style="6" customWidth="1"/>
    <col min="1295" max="1295" width="12.7109375" style="6" customWidth="1"/>
    <col min="1296" max="1296" width="15.7109375" style="6" customWidth="1"/>
    <col min="1297" max="1297" width="14.28515625" style="6" customWidth="1"/>
    <col min="1298" max="1298" width="15.7109375" style="6" customWidth="1"/>
    <col min="1299" max="1299" width="12.7109375" style="6" customWidth="1"/>
    <col min="1300" max="1300" width="15.7109375" style="6" customWidth="1"/>
    <col min="1301" max="1301" width="14.5703125" style="6" customWidth="1"/>
    <col min="1302" max="1302" width="15.7109375" style="6" customWidth="1"/>
    <col min="1303" max="1303" width="12.7109375" style="6" customWidth="1"/>
    <col min="1304" max="1304" width="15.7109375" style="6" customWidth="1"/>
    <col min="1305" max="1305" width="10.28515625" style="6" customWidth="1"/>
    <col min="1306" max="1536" width="9.28515625" style="6"/>
    <col min="1537" max="1537" width="28.5703125" style="6" customWidth="1"/>
    <col min="1538" max="1538" width="58.7109375" style="6" customWidth="1"/>
    <col min="1539" max="1539" width="113" style="6" customWidth="1"/>
    <col min="1540" max="1541" width="13" style="6" customWidth="1"/>
    <col min="1542" max="1542" width="14.28515625" style="6" customWidth="1"/>
    <col min="1543" max="1543" width="8.7109375" style="6" customWidth="1"/>
    <col min="1544" max="1544" width="10.7109375" style="6" customWidth="1"/>
    <col min="1545" max="1545" width="0" style="6" hidden="1" customWidth="1"/>
    <col min="1546" max="1549" width="11.28515625" style="6" customWidth="1"/>
    <col min="1550" max="1550" width="11" style="6" customWidth="1"/>
    <col min="1551" max="1551" width="12.7109375" style="6" customWidth="1"/>
    <col min="1552" max="1552" width="15.7109375" style="6" customWidth="1"/>
    <col min="1553" max="1553" width="14.28515625" style="6" customWidth="1"/>
    <col min="1554" max="1554" width="15.7109375" style="6" customWidth="1"/>
    <col min="1555" max="1555" width="12.7109375" style="6" customWidth="1"/>
    <col min="1556" max="1556" width="15.7109375" style="6" customWidth="1"/>
    <col min="1557" max="1557" width="14.5703125" style="6" customWidth="1"/>
    <col min="1558" max="1558" width="15.7109375" style="6" customWidth="1"/>
    <col min="1559" max="1559" width="12.7109375" style="6" customWidth="1"/>
    <col min="1560" max="1560" width="15.7109375" style="6" customWidth="1"/>
    <col min="1561" max="1561" width="10.28515625" style="6" customWidth="1"/>
    <col min="1562" max="1792" width="9.28515625" style="6"/>
    <col min="1793" max="1793" width="28.5703125" style="6" customWidth="1"/>
    <col min="1794" max="1794" width="58.7109375" style="6" customWidth="1"/>
    <col min="1795" max="1795" width="113" style="6" customWidth="1"/>
    <col min="1796" max="1797" width="13" style="6" customWidth="1"/>
    <col min="1798" max="1798" width="14.28515625" style="6" customWidth="1"/>
    <col min="1799" max="1799" width="8.7109375" style="6" customWidth="1"/>
    <col min="1800" max="1800" width="10.7109375" style="6" customWidth="1"/>
    <col min="1801" max="1801" width="0" style="6" hidden="1" customWidth="1"/>
    <col min="1802" max="1805" width="11.28515625" style="6" customWidth="1"/>
    <col min="1806" max="1806" width="11" style="6" customWidth="1"/>
    <col min="1807" max="1807" width="12.7109375" style="6" customWidth="1"/>
    <col min="1808" max="1808" width="15.7109375" style="6" customWidth="1"/>
    <col min="1809" max="1809" width="14.28515625" style="6" customWidth="1"/>
    <col min="1810" max="1810" width="15.7109375" style="6" customWidth="1"/>
    <col min="1811" max="1811" width="12.7109375" style="6" customWidth="1"/>
    <col min="1812" max="1812" width="15.7109375" style="6" customWidth="1"/>
    <col min="1813" max="1813" width="14.5703125" style="6" customWidth="1"/>
    <col min="1814" max="1814" width="15.7109375" style="6" customWidth="1"/>
    <col min="1815" max="1815" width="12.7109375" style="6" customWidth="1"/>
    <col min="1816" max="1816" width="15.7109375" style="6" customWidth="1"/>
    <col min="1817" max="1817" width="10.28515625" style="6" customWidth="1"/>
    <col min="1818" max="2048" width="9.28515625" style="6"/>
    <col min="2049" max="2049" width="28.5703125" style="6" customWidth="1"/>
    <col min="2050" max="2050" width="58.7109375" style="6" customWidth="1"/>
    <col min="2051" max="2051" width="113" style="6" customWidth="1"/>
    <col min="2052" max="2053" width="13" style="6" customWidth="1"/>
    <col min="2054" max="2054" width="14.28515625" style="6" customWidth="1"/>
    <col min="2055" max="2055" width="8.7109375" style="6" customWidth="1"/>
    <col min="2056" max="2056" width="10.7109375" style="6" customWidth="1"/>
    <col min="2057" max="2057" width="0" style="6" hidden="1" customWidth="1"/>
    <col min="2058" max="2061" width="11.28515625" style="6" customWidth="1"/>
    <col min="2062" max="2062" width="11" style="6" customWidth="1"/>
    <col min="2063" max="2063" width="12.7109375" style="6" customWidth="1"/>
    <col min="2064" max="2064" width="15.7109375" style="6" customWidth="1"/>
    <col min="2065" max="2065" width="14.28515625" style="6" customWidth="1"/>
    <col min="2066" max="2066" width="15.7109375" style="6" customWidth="1"/>
    <col min="2067" max="2067" width="12.7109375" style="6" customWidth="1"/>
    <col min="2068" max="2068" width="15.7109375" style="6" customWidth="1"/>
    <col min="2069" max="2069" width="14.5703125" style="6" customWidth="1"/>
    <col min="2070" max="2070" width="15.7109375" style="6" customWidth="1"/>
    <col min="2071" max="2071" width="12.7109375" style="6" customWidth="1"/>
    <col min="2072" max="2072" width="15.7109375" style="6" customWidth="1"/>
    <col min="2073" max="2073" width="10.28515625" style="6" customWidth="1"/>
    <col min="2074" max="2304" width="9.28515625" style="6"/>
    <col min="2305" max="2305" width="28.5703125" style="6" customWidth="1"/>
    <col min="2306" max="2306" width="58.7109375" style="6" customWidth="1"/>
    <col min="2307" max="2307" width="113" style="6" customWidth="1"/>
    <col min="2308" max="2309" width="13" style="6" customWidth="1"/>
    <col min="2310" max="2310" width="14.28515625" style="6" customWidth="1"/>
    <col min="2311" max="2311" width="8.7109375" style="6" customWidth="1"/>
    <col min="2312" max="2312" width="10.7109375" style="6" customWidth="1"/>
    <col min="2313" max="2313" width="0" style="6" hidden="1" customWidth="1"/>
    <col min="2314" max="2317" width="11.28515625" style="6" customWidth="1"/>
    <col min="2318" max="2318" width="11" style="6" customWidth="1"/>
    <col min="2319" max="2319" width="12.7109375" style="6" customWidth="1"/>
    <col min="2320" max="2320" width="15.7109375" style="6" customWidth="1"/>
    <col min="2321" max="2321" width="14.28515625" style="6" customWidth="1"/>
    <col min="2322" max="2322" width="15.7109375" style="6" customWidth="1"/>
    <col min="2323" max="2323" width="12.7109375" style="6" customWidth="1"/>
    <col min="2324" max="2324" width="15.7109375" style="6" customWidth="1"/>
    <col min="2325" max="2325" width="14.5703125" style="6" customWidth="1"/>
    <col min="2326" max="2326" width="15.7109375" style="6" customWidth="1"/>
    <col min="2327" max="2327" width="12.7109375" style="6" customWidth="1"/>
    <col min="2328" max="2328" width="15.7109375" style="6" customWidth="1"/>
    <col min="2329" max="2329" width="10.28515625" style="6" customWidth="1"/>
    <col min="2330" max="2560" width="9.28515625" style="6"/>
    <col min="2561" max="2561" width="28.5703125" style="6" customWidth="1"/>
    <col min="2562" max="2562" width="58.7109375" style="6" customWidth="1"/>
    <col min="2563" max="2563" width="113" style="6" customWidth="1"/>
    <col min="2564" max="2565" width="13" style="6" customWidth="1"/>
    <col min="2566" max="2566" width="14.28515625" style="6" customWidth="1"/>
    <col min="2567" max="2567" width="8.7109375" style="6" customWidth="1"/>
    <col min="2568" max="2568" width="10.7109375" style="6" customWidth="1"/>
    <col min="2569" max="2569" width="0" style="6" hidden="1" customWidth="1"/>
    <col min="2570" max="2573" width="11.28515625" style="6" customWidth="1"/>
    <col min="2574" max="2574" width="11" style="6" customWidth="1"/>
    <col min="2575" max="2575" width="12.7109375" style="6" customWidth="1"/>
    <col min="2576" max="2576" width="15.7109375" style="6" customWidth="1"/>
    <col min="2577" max="2577" width="14.28515625" style="6" customWidth="1"/>
    <col min="2578" max="2578" width="15.7109375" style="6" customWidth="1"/>
    <col min="2579" max="2579" width="12.7109375" style="6" customWidth="1"/>
    <col min="2580" max="2580" width="15.7109375" style="6" customWidth="1"/>
    <col min="2581" max="2581" width="14.5703125" style="6" customWidth="1"/>
    <col min="2582" max="2582" width="15.7109375" style="6" customWidth="1"/>
    <col min="2583" max="2583" width="12.7109375" style="6" customWidth="1"/>
    <col min="2584" max="2584" width="15.7109375" style="6" customWidth="1"/>
    <col min="2585" max="2585" width="10.28515625" style="6" customWidth="1"/>
    <col min="2586" max="2816" width="9.28515625" style="6"/>
    <col min="2817" max="2817" width="28.5703125" style="6" customWidth="1"/>
    <col min="2818" max="2818" width="58.7109375" style="6" customWidth="1"/>
    <col min="2819" max="2819" width="113" style="6" customWidth="1"/>
    <col min="2820" max="2821" width="13" style="6" customWidth="1"/>
    <col min="2822" max="2822" width="14.28515625" style="6" customWidth="1"/>
    <col min="2823" max="2823" width="8.7109375" style="6" customWidth="1"/>
    <col min="2824" max="2824" width="10.7109375" style="6" customWidth="1"/>
    <col min="2825" max="2825" width="0" style="6" hidden="1" customWidth="1"/>
    <col min="2826" max="2829" width="11.28515625" style="6" customWidth="1"/>
    <col min="2830" max="2830" width="11" style="6" customWidth="1"/>
    <col min="2831" max="2831" width="12.7109375" style="6" customWidth="1"/>
    <col min="2832" max="2832" width="15.7109375" style="6" customWidth="1"/>
    <col min="2833" max="2833" width="14.28515625" style="6" customWidth="1"/>
    <col min="2834" max="2834" width="15.7109375" style="6" customWidth="1"/>
    <col min="2835" max="2835" width="12.7109375" style="6" customWidth="1"/>
    <col min="2836" max="2836" width="15.7109375" style="6" customWidth="1"/>
    <col min="2837" max="2837" width="14.5703125" style="6" customWidth="1"/>
    <col min="2838" max="2838" width="15.7109375" style="6" customWidth="1"/>
    <col min="2839" max="2839" width="12.7109375" style="6" customWidth="1"/>
    <col min="2840" max="2840" width="15.7109375" style="6" customWidth="1"/>
    <col min="2841" max="2841" width="10.28515625" style="6" customWidth="1"/>
    <col min="2842" max="3072" width="9.28515625" style="6"/>
    <col min="3073" max="3073" width="28.5703125" style="6" customWidth="1"/>
    <col min="3074" max="3074" width="58.7109375" style="6" customWidth="1"/>
    <col min="3075" max="3075" width="113" style="6" customWidth="1"/>
    <col min="3076" max="3077" width="13" style="6" customWidth="1"/>
    <col min="3078" max="3078" width="14.28515625" style="6" customWidth="1"/>
    <col min="3079" max="3079" width="8.7109375" style="6" customWidth="1"/>
    <col min="3080" max="3080" width="10.7109375" style="6" customWidth="1"/>
    <col min="3081" max="3081" width="0" style="6" hidden="1" customWidth="1"/>
    <col min="3082" max="3085" width="11.28515625" style="6" customWidth="1"/>
    <col min="3086" max="3086" width="11" style="6" customWidth="1"/>
    <col min="3087" max="3087" width="12.7109375" style="6" customWidth="1"/>
    <col min="3088" max="3088" width="15.7109375" style="6" customWidth="1"/>
    <col min="3089" max="3089" width="14.28515625" style="6" customWidth="1"/>
    <col min="3090" max="3090" width="15.7109375" style="6" customWidth="1"/>
    <col min="3091" max="3091" width="12.7109375" style="6" customWidth="1"/>
    <col min="3092" max="3092" width="15.7109375" style="6" customWidth="1"/>
    <col min="3093" max="3093" width="14.5703125" style="6" customWidth="1"/>
    <col min="3094" max="3094" width="15.7109375" style="6" customWidth="1"/>
    <col min="3095" max="3095" width="12.7109375" style="6" customWidth="1"/>
    <col min="3096" max="3096" width="15.7109375" style="6" customWidth="1"/>
    <col min="3097" max="3097" width="10.28515625" style="6" customWidth="1"/>
    <col min="3098" max="3328" width="9.28515625" style="6"/>
    <col min="3329" max="3329" width="28.5703125" style="6" customWidth="1"/>
    <col min="3330" max="3330" width="58.7109375" style="6" customWidth="1"/>
    <col min="3331" max="3331" width="113" style="6" customWidth="1"/>
    <col min="3332" max="3333" width="13" style="6" customWidth="1"/>
    <col min="3334" max="3334" width="14.28515625" style="6" customWidth="1"/>
    <col min="3335" max="3335" width="8.7109375" style="6" customWidth="1"/>
    <col min="3336" max="3336" width="10.7109375" style="6" customWidth="1"/>
    <col min="3337" max="3337" width="0" style="6" hidden="1" customWidth="1"/>
    <col min="3338" max="3341" width="11.28515625" style="6" customWidth="1"/>
    <col min="3342" max="3342" width="11" style="6" customWidth="1"/>
    <col min="3343" max="3343" width="12.7109375" style="6" customWidth="1"/>
    <col min="3344" max="3344" width="15.7109375" style="6" customWidth="1"/>
    <col min="3345" max="3345" width="14.28515625" style="6" customWidth="1"/>
    <col min="3346" max="3346" width="15.7109375" style="6" customWidth="1"/>
    <col min="3347" max="3347" width="12.7109375" style="6" customWidth="1"/>
    <col min="3348" max="3348" width="15.7109375" style="6" customWidth="1"/>
    <col min="3349" max="3349" width="14.5703125" style="6" customWidth="1"/>
    <col min="3350" max="3350" width="15.7109375" style="6" customWidth="1"/>
    <col min="3351" max="3351" width="12.7109375" style="6" customWidth="1"/>
    <col min="3352" max="3352" width="15.7109375" style="6" customWidth="1"/>
    <col min="3353" max="3353" width="10.28515625" style="6" customWidth="1"/>
    <col min="3354" max="3584" width="9.28515625" style="6"/>
    <col min="3585" max="3585" width="28.5703125" style="6" customWidth="1"/>
    <col min="3586" max="3586" width="58.7109375" style="6" customWidth="1"/>
    <col min="3587" max="3587" width="113" style="6" customWidth="1"/>
    <col min="3588" max="3589" width="13" style="6" customWidth="1"/>
    <col min="3590" max="3590" width="14.28515625" style="6" customWidth="1"/>
    <col min="3591" max="3591" width="8.7109375" style="6" customWidth="1"/>
    <col min="3592" max="3592" width="10.7109375" style="6" customWidth="1"/>
    <col min="3593" max="3593" width="0" style="6" hidden="1" customWidth="1"/>
    <col min="3594" max="3597" width="11.28515625" style="6" customWidth="1"/>
    <col min="3598" max="3598" width="11" style="6" customWidth="1"/>
    <col min="3599" max="3599" width="12.7109375" style="6" customWidth="1"/>
    <col min="3600" max="3600" width="15.7109375" style="6" customWidth="1"/>
    <col min="3601" max="3601" width="14.28515625" style="6" customWidth="1"/>
    <col min="3602" max="3602" width="15.7109375" style="6" customWidth="1"/>
    <col min="3603" max="3603" width="12.7109375" style="6" customWidth="1"/>
    <col min="3604" max="3604" width="15.7109375" style="6" customWidth="1"/>
    <col min="3605" max="3605" width="14.5703125" style="6" customWidth="1"/>
    <col min="3606" max="3606" width="15.7109375" style="6" customWidth="1"/>
    <col min="3607" max="3607" width="12.7109375" style="6" customWidth="1"/>
    <col min="3608" max="3608" width="15.7109375" style="6" customWidth="1"/>
    <col min="3609" max="3609" width="10.28515625" style="6" customWidth="1"/>
    <col min="3610" max="3840" width="9.28515625" style="6"/>
    <col min="3841" max="3841" width="28.5703125" style="6" customWidth="1"/>
    <col min="3842" max="3842" width="58.7109375" style="6" customWidth="1"/>
    <col min="3843" max="3843" width="113" style="6" customWidth="1"/>
    <col min="3844" max="3845" width="13" style="6" customWidth="1"/>
    <col min="3846" max="3846" width="14.28515625" style="6" customWidth="1"/>
    <col min="3847" max="3847" width="8.7109375" style="6" customWidth="1"/>
    <col min="3848" max="3848" width="10.7109375" style="6" customWidth="1"/>
    <col min="3849" max="3849" width="0" style="6" hidden="1" customWidth="1"/>
    <col min="3850" max="3853" width="11.28515625" style="6" customWidth="1"/>
    <col min="3854" max="3854" width="11" style="6" customWidth="1"/>
    <col min="3855" max="3855" width="12.7109375" style="6" customWidth="1"/>
    <col min="3856" max="3856" width="15.7109375" style="6" customWidth="1"/>
    <col min="3857" max="3857" width="14.28515625" style="6" customWidth="1"/>
    <col min="3858" max="3858" width="15.7109375" style="6" customWidth="1"/>
    <col min="3859" max="3859" width="12.7109375" style="6" customWidth="1"/>
    <col min="3860" max="3860" width="15.7109375" style="6" customWidth="1"/>
    <col min="3861" max="3861" width="14.5703125" style="6" customWidth="1"/>
    <col min="3862" max="3862" width="15.7109375" style="6" customWidth="1"/>
    <col min="3863" max="3863" width="12.7109375" style="6" customWidth="1"/>
    <col min="3864" max="3864" width="15.7109375" style="6" customWidth="1"/>
    <col min="3865" max="3865" width="10.28515625" style="6" customWidth="1"/>
    <col min="3866" max="4096" width="9.28515625" style="6"/>
    <col min="4097" max="4097" width="28.5703125" style="6" customWidth="1"/>
    <col min="4098" max="4098" width="58.7109375" style="6" customWidth="1"/>
    <col min="4099" max="4099" width="113" style="6" customWidth="1"/>
    <col min="4100" max="4101" width="13" style="6" customWidth="1"/>
    <col min="4102" max="4102" width="14.28515625" style="6" customWidth="1"/>
    <col min="4103" max="4103" width="8.7109375" style="6" customWidth="1"/>
    <col min="4104" max="4104" width="10.7109375" style="6" customWidth="1"/>
    <col min="4105" max="4105" width="0" style="6" hidden="1" customWidth="1"/>
    <col min="4106" max="4109" width="11.28515625" style="6" customWidth="1"/>
    <col min="4110" max="4110" width="11" style="6" customWidth="1"/>
    <col min="4111" max="4111" width="12.7109375" style="6" customWidth="1"/>
    <col min="4112" max="4112" width="15.7109375" style="6" customWidth="1"/>
    <col min="4113" max="4113" width="14.28515625" style="6" customWidth="1"/>
    <col min="4114" max="4114" width="15.7109375" style="6" customWidth="1"/>
    <col min="4115" max="4115" width="12.7109375" style="6" customWidth="1"/>
    <col min="4116" max="4116" width="15.7109375" style="6" customWidth="1"/>
    <col min="4117" max="4117" width="14.5703125" style="6" customWidth="1"/>
    <col min="4118" max="4118" width="15.7109375" style="6" customWidth="1"/>
    <col min="4119" max="4119" width="12.7109375" style="6" customWidth="1"/>
    <col min="4120" max="4120" width="15.7109375" style="6" customWidth="1"/>
    <col min="4121" max="4121" width="10.28515625" style="6" customWidth="1"/>
    <col min="4122" max="4352" width="9.28515625" style="6"/>
    <col min="4353" max="4353" width="28.5703125" style="6" customWidth="1"/>
    <col min="4354" max="4354" width="58.7109375" style="6" customWidth="1"/>
    <col min="4355" max="4355" width="113" style="6" customWidth="1"/>
    <col min="4356" max="4357" width="13" style="6" customWidth="1"/>
    <col min="4358" max="4358" width="14.28515625" style="6" customWidth="1"/>
    <col min="4359" max="4359" width="8.7109375" style="6" customWidth="1"/>
    <col min="4360" max="4360" width="10.7109375" style="6" customWidth="1"/>
    <col min="4361" max="4361" width="0" style="6" hidden="1" customWidth="1"/>
    <col min="4362" max="4365" width="11.28515625" style="6" customWidth="1"/>
    <col min="4366" max="4366" width="11" style="6" customWidth="1"/>
    <col min="4367" max="4367" width="12.7109375" style="6" customWidth="1"/>
    <col min="4368" max="4368" width="15.7109375" style="6" customWidth="1"/>
    <col min="4369" max="4369" width="14.28515625" style="6" customWidth="1"/>
    <col min="4370" max="4370" width="15.7109375" style="6" customWidth="1"/>
    <col min="4371" max="4371" width="12.7109375" style="6" customWidth="1"/>
    <col min="4372" max="4372" width="15.7109375" style="6" customWidth="1"/>
    <col min="4373" max="4373" width="14.5703125" style="6" customWidth="1"/>
    <col min="4374" max="4374" width="15.7109375" style="6" customWidth="1"/>
    <col min="4375" max="4375" width="12.7109375" style="6" customWidth="1"/>
    <col min="4376" max="4376" width="15.7109375" style="6" customWidth="1"/>
    <col min="4377" max="4377" width="10.28515625" style="6" customWidth="1"/>
    <col min="4378" max="4608" width="9.28515625" style="6"/>
    <col min="4609" max="4609" width="28.5703125" style="6" customWidth="1"/>
    <col min="4610" max="4610" width="58.7109375" style="6" customWidth="1"/>
    <col min="4611" max="4611" width="113" style="6" customWidth="1"/>
    <col min="4612" max="4613" width="13" style="6" customWidth="1"/>
    <col min="4614" max="4614" width="14.28515625" style="6" customWidth="1"/>
    <col min="4615" max="4615" width="8.7109375" style="6" customWidth="1"/>
    <col min="4616" max="4616" width="10.7109375" style="6" customWidth="1"/>
    <col min="4617" max="4617" width="0" style="6" hidden="1" customWidth="1"/>
    <col min="4618" max="4621" width="11.28515625" style="6" customWidth="1"/>
    <col min="4622" max="4622" width="11" style="6" customWidth="1"/>
    <col min="4623" max="4623" width="12.7109375" style="6" customWidth="1"/>
    <col min="4624" max="4624" width="15.7109375" style="6" customWidth="1"/>
    <col min="4625" max="4625" width="14.28515625" style="6" customWidth="1"/>
    <col min="4626" max="4626" width="15.7109375" style="6" customWidth="1"/>
    <col min="4627" max="4627" width="12.7109375" style="6" customWidth="1"/>
    <col min="4628" max="4628" width="15.7109375" style="6" customWidth="1"/>
    <col min="4629" max="4629" width="14.5703125" style="6" customWidth="1"/>
    <col min="4630" max="4630" width="15.7109375" style="6" customWidth="1"/>
    <col min="4631" max="4631" width="12.7109375" style="6" customWidth="1"/>
    <col min="4632" max="4632" width="15.7109375" style="6" customWidth="1"/>
    <col min="4633" max="4633" width="10.28515625" style="6" customWidth="1"/>
    <col min="4634" max="4864" width="9.28515625" style="6"/>
    <col min="4865" max="4865" width="28.5703125" style="6" customWidth="1"/>
    <col min="4866" max="4866" width="58.7109375" style="6" customWidth="1"/>
    <col min="4867" max="4867" width="113" style="6" customWidth="1"/>
    <col min="4868" max="4869" width="13" style="6" customWidth="1"/>
    <col min="4870" max="4870" width="14.28515625" style="6" customWidth="1"/>
    <col min="4871" max="4871" width="8.7109375" style="6" customWidth="1"/>
    <col min="4872" max="4872" width="10.7109375" style="6" customWidth="1"/>
    <col min="4873" max="4873" width="0" style="6" hidden="1" customWidth="1"/>
    <col min="4874" max="4877" width="11.28515625" style="6" customWidth="1"/>
    <col min="4878" max="4878" width="11" style="6" customWidth="1"/>
    <col min="4879" max="4879" width="12.7109375" style="6" customWidth="1"/>
    <col min="4880" max="4880" width="15.7109375" style="6" customWidth="1"/>
    <col min="4881" max="4881" width="14.28515625" style="6" customWidth="1"/>
    <col min="4882" max="4882" width="15.7109375" style="6" customWidth="1"/>
    <col min="4883" max="4883" width="12.7109375" style="6" customWidth="1"/>
    <col min="4884" max="4884" width="15.7109375" style="6" customWidth="1"/>
    <col min="4885" max="4885" width="14.5703125" style="6" customWidth="1"/>
    <col min="4886" max="4886" width="15.7109375" style="6" customWidth="1"/>
    <col min="4887" max="4887" width="12.7109375" style="6" customWidth="1"/>
    <col min="4888" max="4888" width="15.7109375" style="6" customWidth="1"/>
    <col min="4889" max="4889" width="10.28515625" style="6" customWidth="1"/>
    <col min="4890" max="5120" width="9.28515625" style="6"/>
    <col min="5121" max="5121" width="28.5703125" style="6" customWidth="1"/>
    <col min="5122" max="5122" width="58.7109375" style="6" customWidth="1"/>
    <col min="5123" max="5123" width="113" style="6" customWidth="1"/>
    <col min="5124" max="5125" width="13" style="6" customWidth="1"/>
    <col min="5126" max="5126" width="14.28515625" style="6" customWidth="1"/>
    <col min="5127" max="5127" width="8.7109375" style="6" customWidth="1"/>
    <col min="5128" max="5128" width="10.7109375" style="6" customWidth="1"/>
    <col min="5129" max="5129" width="0" style="6" hidden="1" customWidth="1"/>
    <col min="5130" max="5133" width="11.28515625" style="6" customWidth="1"/>
    <col min="5134" max="5134" width="11" style="6" customWidth="1"/>
    <col min="5135" max="5135" width="12.7109375" style="6" customWidth="1"/>
    <col min="5136" max="5136" width="15.7109375" style="6" customWidth="1"/>
    <col min="5137" max="5137" width="14.28515625" style="6" customWidth="1"/>
    <col min="5138" max="5138" width="15.7109375" style="6" customWidth="1"/>
    <col min="5139" max="5139" width="12.7109375" style="6" customWidth="1"/>
    <col min="5140" max="5140" width="15.7109375" style="6" customWidth="1"/>
    <col min="5141" max="5141" width="14.5703125" style="6" customWidth="1"/>
    <col min="5142" max="5142" width="15.7109375" style="6" customWidth="1"/>
    <col min="5143" max="5143" width="12.7109375" style="6" customWidth="1"/>
    <col min="5144" max="5144" width="15.7109375" style="6" customWidth="1"/>
    <col min="5145" max="5145" width="10.28515625" style="6" customWidth="1"/>
    <col min="5146" max="5376" width="9.28515625" style="6"/>
    <col min="5377" max="5377" width="28.5703125" style="6" customWidth="1"/>
    <col min="5378" max="5378" width="58.7109375" style="6" customWidth="1"/>
    <col min="5379" max="5379" width="113" style="6" customWidth="1"/>
    <col min="5380" max="5381" width="13" style="6" customWidth="1"/>
    <col min="5382" max="5382" width="14.28515625" style="6" customWidth="1"/>
    <col min="5383" max="5383" width="8.7109375" style="6" customWidth="1"/>
    <col min="5384" max="5384" width="10.7109375" style="6" customWidth="1"/>
    <col min="5385" max="5385" width="0" style="6" hidden="1" customWidth="1"/>
    <col min="5386" max="5389" width="11.28515625" style="6" customWidth="1"/>
    <col min="5390" max="5390" width="11" style="6" customWidth="1"/>
    <col min="5391" max="5391" width="12.7109375" style="6" customWidth="1"/>
    <col min="5392" max="5392" width="15.7109375" style="6" customWidth="1"/>
    <col min="5393" max="5393" width="14.28515625" style="6" customWidth="1"/>
    <col min="5394" max="5394" width="15.7109375" style="6" customWidth="1"/>
    <col min="5395" max="5395" width="12.7109375" style="6" customWidth="1"/>
    <col min="5396" max="5396" width="15.7109375" style="6" customWidth="1"/>
    <col min="5397" max="5397" width="14.5703125" style="6" customWidth="1"/>
    <col min="5398" max="5398" width="15.7109375" style="6" customWidth="1"/>
    <col min="5399" max="5399" width="12.7109375" style="6" customWidth="1"/>
    <col min="5400" max="5400" width="15.7109375" style="6" customWidth="1"/>
    <col min="5401" max="5401" width="10.28515625" style="6" customWidth="1"/>
    <col min="5402" max="5632" width="9.28515625" style="6"/>
    <col min="5633" max="5633" width="28.5703125" style="6" customWidth="1"/>
    <col min="5634" max="5634" width="58.7109375" style="6" customWidth="1"/>
    <col min="5635" max="5635" width="113" style="6" customWidth="1"/>
    <col min="5636" max="5637" width="13" style="6" customWidth="1"/>
    <col min="5638" max="5638" width="14.28515625" style="6" customWidth="1"/>
    <col min="5639" max="5639" width="8.7109375" style="6" customWidth="1"/>
    <col min="5640" max="5640" width="10.7109375" style="6" customWidth="1"/>
    <col min="5641" max="5641" width="0" style="6" hidden="1" customWidth="1"/>
    <col min="5642" max="5645" width="11.28515625" style="6" customWidth="1"/>
    <col min="5646" max="5646" width="11" style="6" customWidth="1"/>
    <col min="5647" max="5647" width="12.7109375" style="6" customWidth="1"/>
    <col min="5648" max="5648" width="15.7109375" style="6" customWidth="1"/>
    <col min="5649" max="5649" width="14.28515625" style="6" customWidth="1"/>
    <col min="5650" max="5650" width="15.7109375" style="6" customWidth="1"/>
    <col min="5651" max="5651" width="12.7109375" style="6" customWidth="1"/>
    <col min="5652" max="5652" width="15.7109375" style="6" customWidth="1"/>
    <col min="5653" max="5653" width="14.5703125" style="6" customWidth="1"/>
    <col min="5654" max="5654" width="15.7109375" style="6" customWidth="1"/>
    <col min="5655" max="5655" width="12.7109375" style="6" customWidth="1"/>
    <col min="5656" max="5656" width="15.7109375" style="6" customWidth="1"/>
    <col min="5657" max="5657" width="10.28515625" style="6" customWidth="1"/>
    <col min="5658" max="5888" width="9.28515625" style="6"/>
    <col min="5889" max="5889" width="28.5703125" style="6" customWidth="1"/>
    <col min="5890" max="5890" width="58.7109375" style="6" customWidth="1"/>
    <col min="5891" max="5891" width="113" style="6" customWidth="1"/>
    <col min="5892" max="5893" width="13" style="6" customWidth="1"/>
    <col min="5894" max="5894" width="14.28515625" style="6" customWidth="1"/>
    <col min="5895" max="5895" width="8.7109375" style="6" customWidth="1"/>
    <col min="5896" max="5896" width="10.7109375" style="6" customWidth="1"/>
    <col min="5897" max="5897" width="0" style="6" hidden="1" customWidth="1"/>
    <col min="5898" max="5901" width="11.28515625" style="6" customWidth="1"/>
    <col min="5902" max="5902" width="11" style="6" customWidth="1"/>
    <col min="5903" max="5903" width="12.7109375" style="6" customWidth="1"/>
    <col min="5904" max="5904" width="15.7109375" style="6" customWidth="1"/>
    <col min="5905" max="5905" width="14.28515625" style="6" customWidth="1"/>
    <col min="5906" max="5906" width="15.7109375" style="6" customWidth="1"/>
    <col min="5907" max="5907" width="12.7109375" style="6" customWidth="1"/>
    <col min="5908" max="5908" width="15.7109375" style="6" customWidth="1"/>
    <col min="5909" max="5909" width="14.5703125" style="6" customWidth="1"/>
    <col min="5910" max="5910" width="15.7109375" style="6" customWidth="1"/>
    <col min="5911" max="5911" width="12.7109375" style="6" customWidth="1"/>
    <col min="5912" max="5912" width="15.7109375" style="6" customWidth="1"/>
    <col min="5913" max="5913" width="10.28515625" style="6" customWidth="1"/>
    <col min="5914" max="6144" width="9.28515625" style="6"/>
    <col min="6145" max="6145" width="28.5703125" style="6" customWidth="1"/>
    <col min="6146" max="6146" width="58.7109375" style="6" customWidth="1"/>
    <col min="6147" max="6147" width="113" style="6" customWidth="1"/>
    <col min="6148" max="6149" width="13" style="6" customWidth="1"/>
    <col min="6150" max="6150" width="14.28515625" style="6" customWidth="1"/>
    <col min="6151" max="6151" width="8.7109375" style="6" customWidth="1"/>
    <col min="6152" max="6152" width="10.7109375" style="6" customWidth="1"/>
    <col min="6153" max="6153" width="0" style="6" hidden="1" customWidth="1"/>
    <col min="6154" max="6157" width="11.28515625" style="6" customWidth="1"/>
    <col min="6158" max="6158" width="11" style="6" customWidth="1"/>
    <col min="6159" max="6159" width="12.7109375" style="6" customWidth="1"/>
    <col min="6160" max="6160" width="15.7109375" style="6" customWidth="1"/>
    <col min="6161" max="6161" width="14.28515625" style="6" customWidth="1"/>
    <col min="6162" max="6162" width="15.7109375" style="6" customWidth="1"/>
    <col min="6163" max="6163" width="12.7109375" style="6" customWidth="1"/>
    <col min="6164" max="6164" width="15.7109375" style="6" customWidth="1"/>
    <col min="6165" max="6165" width="14.5703125" style="6" customWidth="1"/>
    <col min="6166" max="6166" width="15.7109375" style="6" customWidth="1"/>
    <col min="6167" max="6167" width="12.7109375" style="6" customWidth="1"/>
    <col min="6168" max="6168" width="15.7109375" style="6" customWidth="1"/>
    <col min="6169" max="6169" width="10.28515625" style="6" customWidth="1"/>
    <col min="6170" max="6400" width="9.28515625" style="6"/>
    <col min="6401" max="6401" width="28.5703125" style="6" customWidth="1"/>
    <col min="6402" max="6402" width="58.7109375" style="6" customWidth="1"/>
    <col min="6403" max="6403" width="113" style="6" customWidth="1"/>
    <col min="6404" max="6405" width="13" style="6" customWidth="1"/>
    <col min="6406" max="6406" width="14.28515625" style="6" customWidth="1"/>
    <col min="6407" max="6407" width="8.7109375" style="6" customWidth="1"/>
    <col min="6408" max="6408" width="10.7109375" style="6" customWidth="1"/>
    <col min="6409" max="6409" width="0" style="6" hidden="1" customWidth="1"/>
    <col min="6410" max="6413" width="11.28515625" style="6" customWidth="1"/>
    <col min="6414" max="6414" width="11" style="6" customWidth="1"/>
    <col min="6415" max="6415" width="12.7109375" style="6" customWidth="1"/>
    <col min="6416" max="6416" width="15.7109375" style="6" customWidth="1"/>
    <col min="6417" max="6417" width="14.28515625" style="6" customWidth="1"/>
    <col min="6418" max="6418" width="15.7109375" style="6" customWidth="1"/>
    <col min="6419" max="6419" width="12.7109375" style="6" customWidth="1"/>
    <col min="6420" max="6420" width="15.7109375" style="6" customWidth="1"/>
    <col min="6421" max="6421" width="14.5703125" style="6" customWidth="1"/>
    <col min="6422" max="6422" width="15.7109375" style="6" customWidth="1"/>
    <col min="6423" max="6423" width="12.7109375" style="6" customWidth="1"/>
    <col min="6424" max="6424" width="15.7109375" style="6" customWidth="1"/>
    <col min="6425" max="6425" width="10.28515625" style="6" customWidth="1"/>
    <col min="6426" max="6656" width="9.28515625" style="6"/>
    <col min="6657" max="6657" width="28.5703125" style="6" customWidth="1"/>
    <col min="6658" max="6658" width="58.7109375" style="6" customWidth="1"/>
    <col min="6659" max="6659" width="113" style="6" customWidth="1"/>
    <col min="6660" max="6661" width="13" style="6" customWidth="1"/>
    <col min="6662" max="6662" width="14.28515625" style="6" customWidth="1"/>
    <col min="6663" max="6663" width="8.7109375" style="6" customWidth="1"/>
    <col min="6664" max="6664" width="10.7109375" style="6" customWidth="1"/>
    <col min="6665" max="6665" width="0" style="6" hidden="1" customWidth="1"/>
    <col min="6666" max="6669" width="11.28515625" style="6" customWidth="1"/>
    <col min="6670" max="6670" width="11" style="6" customWidth="1"/>
    <col min="6671" max="6671" width="12.7109375" style="6" customWidth="1"/>
    <col min="6672" max="6672" width="15.7109375" style="6" customWidth="1"/>
    <col min="6673" max="6673" width="14.28515625" style="6" customWidth="1"/>
    <col min="6674" max="6674" width="15.7109375" style="6" customWidth="1"/>
    <col min="6675" max="6675" width="12.7109375" style="6" customWidth="1"/>
    <col min="6676" max="6676" width="15.7109375" style="6" customWidth="1"/>
    <col min="6677" max="6677" width="14.5703125" style="6" customWidth="1"/>
    <col min="6678" max="6678" width="15.7109375" style="6" customWidth="1"/>
    <col min="6679" max="6679" width="12.7109375" style="6" customWidth="1"/>
    <col min="6680" max="6680" width="15.7109375" style="6" customWidth="1"/>
    <col min="6681" max="6681" width="10.28515625" style="6" customWidth="1"/>
    <col min="6682" max="6912" width="9.28515625" style="6"/>
    <col min="6913" max="6913" width="28.5703125" style="6" customWidth="1"/>
    <col min="6914" max="6914" width="58.7109375" style="6" customWidth="1"/>
    <col min="6915" max="6915" width="113" style="6" customWidth="1"/>
    <col min="6916" max="6917" width="13" style="6" customWidth="1"/>
    <col min="6918" max="6918" width="14.28515625" style="6" customWidth="1"/>
    <col min="6919" max="6919" width="8.7109375" style="6" customWidth="1"/>
    <col min="6920" max="6920" width="10.7109375" style="6" customWidth="1"/>
    <col min="6921" max="6921" width="0" style="6" hidden="1" customWidth="1"/>
    <col min="6922" max="6925" width="11.28515625" style="6" customWidth="1"/>
    <col min="6926" max="6926" width="11" style="6" customWidth="1"/>
    <col min="6927" max="6927" width="12.7109375" style="6" customWidth="1"/>
    <col min="6928" max="6928" width="15.7109375" style="6" customWidth="1"/>
    <col min="6929" max="6929" width="14.28515625" style="6" customWidth="1"/>
    <col min="6930" max="6930" width="15.7109375" style="6" customWidth="1"/>
    <col min="6931" max="6931" width="12.7109375" style="6" customWidth="1"/>
    <col min="6932" max="6932" width="15.7109375" style="6" customWidth="1"/>
    <col min="6933" max="6933" width="14.5703125" style="6" customWidth="1"/>
    <col min="6934" max="6934" width="15.7109375" style="6" customWidth="1"/>
    <col min="6935" max="6935" width="12.7109375" style="6" customWidth="1"/>
    <col min="6936" max="6936" width="15.7109375" style="6" customWidth="1"/>
    <col min="6937" max="6937" width="10.28515625" style="6" customWidth="1"/>
    <col min="6938" max="7168" width="9.28515625" style="6"/>
    <col min="7169" max="7169" width="28.5703125" style="6" customWidth="1"/>
    <col min="7170" max="7170" width="58.7109375" style="6" customWidth="1"/>
    <col min="7171" max="7171" width="113" style="6" customWidth="1"/>
    <col min="7172" max="7173" width="13" style="6" customWidth="1"/>
    <col min="7174" max="7174" width="14.28515625" style="6" customWidth="1"/>
    <col min="7175" max="7175" width="8.7109375" style="6" customWidth="1"/>
    <col min="7176" max="7176" width="10.7109375" style="6" customWidth="1"/>
    <col min="7177" max="7177" width="0" style="6" hidden="1" customWidth="1"/>
    <col min="7178" max="7181" width="11.28515625" style="6" customWidth="1"/>
    <col min="7182" max="7182" width="11" style="6" customWidth="1"/>
    <col min="7183" max="7183" width="12.7109375" style="6" customWidth="1"/>
    <col min="7184" max="7184" width="15.7109375" style="6" customWidth="1"/>
    <col min="7185" max="7185" width="14.28515625" style="6" customWidth="1"/>
    <col min="7186" max="7186" width="15.7109375" style="6" customWidth="1"/>
    <col min="7187" max="7187" width="12.7109375" style="6" customWidth="1"/>
    <col min="7188" max="7188" width="15.7109375" style="6" customWidth="1"/>
    <col min="7189" max="7189" width="14.5703125" style="6" customWidth="1"/>
    <col min="7190" max="7190" width="15.7109375" style="6" customWidth="1"/>
    <col min="7191" max="7191" width="12.7109375" style="6" customWidth="1"/>
    <col min="7192" max="7192" width="15.7109375" style="6" customWidth="1"/>
    <col min="7193" max="7193" width="10.28515625" style="6" customWidth="1"/>
    <col min="7194" max="7424" width="9.28515625" style="6"/>
    <col min="7425" max="7425" width="28.5703125" style="6" customWidth="1"/>
    <col min="7426" max="7426" width="58.7109375" style="6" customWidth="1"/>
    <col min="7427" max="7427" width="113" style="6" customWidth="1"/>
    <col min="7428" max="7429" width="13" style="6" customWidth="1"/>
    <col min="7430" max="7430" width="14.28515625" style="6" customWidth="1"/>
    <col min="7431" max="7431" width="8.7109375" style="6" customWidth="1"/>
    <col min="7432" max="7432" width="10.7109375" style="6" customWidth="1"/>
    <col min="7433" max="7433" width="0" style="6" hidden="1" customWidth="1"/>
    <col min="7434" max="7437" width="11.28515625" style="6" customWidth="1"/>
    <col min="7438" max="7438" width="11" style="6" customWidth="1"/>
    <col min="7439" max="7439" width="12.7109375" style="6" customWidth="1"/>
    <col min="7440" max="7440" width="15.7109375" style="6" customWidth="1"/>
    <col min="7441" max="7441" width="14.28515625" style="6" customWidth="1"/>
    <col min="7442" max="7442" width="15.7109375" style="6" customWidth="1"/>
    <col min="7443" max="7443" width="12.7109375" style="6" customWidth="1"/>
    <col min="7444" max="7444" width="15.7109375" style="6" customWidth="1"/>
    <col min="7445" max="7445" width="14.5703125" style="6" customWidth="1"/>
    <col min="7446" max="7446" width="15.7109375" style="6" customWidth="1"/>
    <col min="7447" max="7447" width="12.7109375" style="6" customWidth="1"/>
    <col min="7448" max="7448" width="15.7109375" style="6" customWidth="1"/>
    <col min="7449" max="7449" width="10.28515625" style="6" customWidth="1"/>
    <col min="7450" max="7680" width="9.28515625" style="6"/>
    <col min="7681" max="7681" width="28.5703125" style="6" customWidth="1"/>
    <col min="7682" max="7682" width="58.7109375" style="6" customWidth="1"/>
    <col min="7683" max="7683" width="113" style="6" customWidth="1"/>
    <col min="7684" max="7685" width="13" style="6" customWidth="1"/>
    <col min="7686" max="7686" width="14.28515625" style="6" customWidth="1"/>
    <col min="7687" max="7687" width="8.7109375" style="6" customWidth="1"/>
    <col min="7688" max="7688" width="10.7109375" style="6" customWidth="1"/>
    <col min="7689" max="7689" width="0" style="6" hidden="1" customWidth="1"/>
    <col min="7690" max="7693" width="11.28515625" style="6" customWidth="1"/>
    <col min="7694" max="7694" width="11" style="6" customWidth="1"/>
    <col min="7695" max="7695" width="12.7109375" style="6" customWidth="1"/>
    <col min="7696" max="7696" width="15.7109375" style="6" customWidth="1"/>
    <col min="7697" max="7697" width="14.28515625" style="6" customWidth="1"/>
    <col min="7698" max="7698" width="15.7109375" style="6" customWidth="1"/>
    <col min="7699" max="7699" width="12.7109375" style="6" customWidth="1"/>
    <col min="7700" max="7700" width="15.7109375" style="6" customWidth="1"/>
    <col min="7701" max="7701" width="14.5703125" style="6" customWidth="1"/>
    <col min="7702" max="7702" width="15.7109375" style="6" customWidth="1"/>
    <col min="7703" max="7703" width="12.7109375" style="6" customWidth="1"/>
    <col min="7704" max="7704" width="15.7109375" style="6" customWidth="1"/>
    <col min="7705" max="7705" width="10.28515625" style="6" customWidth="1"/>
    <col min="7706" max="7936" width="9.28515625" style="6"/>
    <col min="7937" max="7937" width="28.5703125" style="6" customWidth="1"/>
    <col min="7938" max="7938" width="58.7109375" style="6" customWidth="1"/>
    <col min="7939" max="7939" width="113" style="6" customWidth="1"/>
    <col min="7940" max="7941" width="13" style="6" customWidth="1"/>
    <col min="7942" max="7942" width="14.28515625" style="6" customWidth="1"/>
    <col min="7943" max="7943" width="8.7109375" style="6" customWidth="1"/>
    <col min="7944" max="7944" width="10.7109375" style="6" customWidth="1"/>
    <col min="7945" max="7945" width="0" style="6" hidden="1" customWidth="1"/>
    <col min="7946" max="7949" width="11.28515625" style="6" customWidth="1"/>
    <col min="7950" max="7950" width="11" style="6" customWidth="1"/>
    <col min="7951" max="7951" width="12.7109375" style="6" customWidth="1"/>
    <col min="7952" max="7952" width="15.7109375" style="6" customWidth="1"/>
    <col min="7953" max="7953" width="14.28515625" style="6" customWidth="1"/>
    <col min="7954" max="7954" width="15.7109375" style="6" customWidth="1"/>
    <col min="7955" max="7955" width="12.7109375" style="6" customWidth="1"/>
    <col min="7956" max="7956" width="15.7109375" style="6" customWidth="1"/>
    <col min="7957" max="7957" width="14.5703125" style="6" customWidth="1"/>
    <col min="7958" max="7958" width="15.7109375" style="6" customWidth="1"/>
    <col min="7959" max="7959" width="12.7109375" style="6" customWidth="1"/>
    <col min="7960" max="7960" width="15.7109375" style="6" customWidth="1"/>
    <col min="7961" max="7961" width="10.28515625" style="6" customWidth="1"/>
    <col min="7962" max="8192" width="9.28515625" style="6"/>
    <col min="8193" max="8193" width="28.5703125" style="6" customWidth="1"/>
    <col min="8194" max="8194" width="58.7109375" style="6" customWidth="1"/>
    <col min="8195" max="8195" width="113" style="6" customWidth="1"/>
    <col min="8196" max="8197" width="13" style="6" customWidth="1"/>
    <col min="8198" max="8198" width="14.28515625" style="6" customWidth="1"/>
    <col min="8199" max="8199" width="8.7109375" style="6" customWidth="1"/>
    <col min="8200" max="8200" width="10.7109375" style="6" customWidth="1"/>
    <col min="8201" max="8201" width="0" style="6" hidden="1" customWidth="1"/>
    <col min="8202" max="8205" width="11.28515625" style="6" customWidth="1"/>
    <col min="8206" max="8206" width="11" style="6" customWidth="1"/>
    <col min="8207" max="8207" width="12.7109375" style="6" customWidth="1"/>
    <col min="8208" max="8208" width="15.7109375" style="6" customWidth="1"/>
    <col min="8209" max="8209" width="14.28515625" style="6" customWidth="1"/>
    <col min="8210" max="8210" width="15.7109375" style="6" customWidth="1"/>
    <col min="8211" max="8211" width="12.7109375" style="6" customWidth="1"/>
    <col min="8212" max="8212" width="15.7109375" style="6" customWidth="1"/>
    <col min="8213" max="8213" width="14.5703125" style="6" customWidth="1"/>
    <col min="8214" max="8214" width="15.7109375" style="6" customWidth="1"/>
    <col min="8215" max="8215" width="12.7109375" style="6" customWidth="1"/>
    <col min="8216" max="8216" width="15.7109375" style="6" customWidth="1"/>
    <col min="8217" max="8217" width="10.28515625" style="6" customWidth="1"/>
    <col min="8218" max="8448" width="9.28515625" style="6"/>
    <col min="8449" max="8449" width="28.5703125" style="6" customWidth="1"/>
    <col min="8450" max="8450" width="58.7109375" style="6" customWidth="1"/>
    <col min="8451" max="8451" width="113" style="6" customWidth="1"/>
    <col min="8452" max="8453" width="13" style="6" customWidth="1"/>
    <col min="8454" max="8454" width="14.28515625" style="6" customWidth="1"/>
    <col min="8455" max="8455" width="8.7109375" style="6" customWidth="1"/>
    <col min="8456" max="8456" width="10.7109375" style="6" customWidth="1"/>
    <col min="8457" max="8457" width="0" style="6" hidden="1" customWidth="1"/>
    <col min="8458" max="8461" width="11.28515625" style="6" customWidth="1"/>
    <col min="8462" max="8462" width="11" style="6" customWidth="1"/>
    <col min="8463" max="8463" width="12.7109375" style="6" customWidth="1"/>
    <col min="8464" max="8464" width="15.7109375" style="6" customWidth="1"/>
    <col min="8465" max="8465" width="14.28515625" style="6" customWidth="1"/>
    <col min="8466" max="8466" width="15.7109375" style="6" customWidth="1"/>
    <col min="8467" max="8467" width="12.7109375" style="6" customWidth="1"/>
    <col min="8468" max="8468" width="15.7109375" style="6" customWidth="1"/>
    <col min="8469" max="8469" width="14.5703125" style="6" customWidth="1"/>
    <col min="8470" max="8470" width="15.7109375" style="6" customWidth="1"/>
    <col min="8471" max="8471" width="12.7109375" style="6" customWidth="1"/>
    <col min="8472" max="8472" width="15.7109375" style="6" customWidth="1"/>
    <col min="8473" max="8473" width="10.28515625" style="6" customWidth="1"/>
    <col min="8474" max="8704" width="9.28515625" style="6"/>
    <col min="8705" max="8705" width="28.5703125" style="6" customWidth="1"/>
    <col min="8706" max="8706" width="58.7109375" style="6" customWidth="1"/>
    <col min="8707" max="8707" width="113" style="6" customWidth="1"/>
    <col min="8708" max="8709" width="13" style="6" customWidth="1"/>
    <col min="8710" max="8710" width="14.28515625" style="6" customWidth="1"/>
    <col min="8711" max="8711" width="8.7109375" style="6" customWidth="1"/>
    <col min="8712" max="8712" width="10.7109375" style="6" customWidth="1"/>
    <col min="8713" max="8713" width="0" style="6" hidden="1" customWidth="1"/>
    <col min="8714" max="8717" width="11.28515625" style="6" customWidth="1"/>
    <col min="8718" max="8718" width="11" style="6" customWidth="1"/>
    <col min="8719" max="8719" width="12.7109375" style="6" customWidth="1"/>
    <col min="8720" max="8720" width="15.7109375" style="6" customWidth="1"/>
    <col min="8721" max="8721" width="14.28515625" style="6" customWidth="1"/>
    <col min="8722" max="8722" width="15.7109375" style="6" customWidth="1"/>
    <col min="8723" max="8723" width="12.7109375" style="6" customWidth="1"/>
    <col min="8724" max="8724" width="15.7109375" style="6" customWidth="1"/>
    <col min="8725" max="8725" width="14.5703125" style="6" customWidth="1"/>
    <col min="8726" max="8726" width="15.7109375" style="6" customWidth="1"/>
    <col min="8727" max="8727" width="12.7109375" style="6" customWidth="1"/>
    <col min="8728" max="8728" width="15.7109375" style="6" customWidth="1"/>
    <col min="8729" max="8729" width="10.28515625" style="6" customWidth="1"/>
    <col min="8730" max="8960" width="9.28515625" style="6"/>
    <col min="8961" max="8961" width="28.5703125" style="6" customWidth="1"/>
    <col min="8962" max="8962" width="58.7109375" style="6" customWidth="1"/>
    <col min="8963" max="8963" width="113" style="6" customWidth="1"/>
    <col min="8964" max="8965" width="13" style="6" customWidth="1"/>
    <col min="8966" max="8966" width="14.28515625" style="6" customWidth="1"/>
    <col min="8967" max="8967" width="8.7109375" style="6" customWidth="1"/>
    <col min="8968" max="8968" width="10.7109375" style="6" customWidth="1"/>
    <col min="8969" max="8969" width="0" style="6" hidden="1" customWidth="1"/>
    <col min="8970" max="8973" width="11.28515625" style="6" customWidth="1"/>
    <col min="8974" max="8974" width="11" style="6" customWidth="1"/>
    <col min="8975" max="8975" width="12.7109375" style="6" customWidth="1"/>
    <col min="8976" max="8976" width="15.7109375" style="6" customWidth="1"/>
    <col min="8977" max="8977" width="14.28515625" style="6" customWidth="1"/>
    <col min="8978" max="8978" width="15.7109375" style="6" customWidth="1"/>
    <col min="8979" max="8979" width="12.7109375" style="6" customWidth="1"/>
    <col min="8980" max="8980" width="15.7109375" style="6" customWidth="1"/>
    <col min="8981" max="8981" width="14.5703125" style="6" customWidth="1"/>
    <col min="8982" max="8982" width="15.7109375" style="6" customWidth="1"/>
    <col min="8983" max="8983" width="12.7109375" style="6" customWidth="1"/>
    <col min="8984" max="8984" width="15.7109375" style="6" customWidth="1"/>
    <col min="8985" max="8985" width="10.28515625" style="6" customWidth="1"/>
    <col min="8986" max="9216" width="9.28515625" style="6"/>
    <col min="9217" max="9217" width="28.5703125" style="6" customWidth="1"/>
    <col min="9218" max="9218" width="58.7109375" style="6" customWidth="1"/>
    <col min="9219" max="9219" width="113" style="6" customWidth="1"/>
    <col min="9220" max="9221" width="13" style="6" customWidth="1"/>
    <col min="9222" max="9222" width="14.28515625" style="6" customWidth="1"/>
    <col min="9223" max="9223" width="8.7109375" style="6" customWidth="1"/>
    <col min="9224" max="9224" width="10.7109375" style="6" customWidth="1"/>
    <col min="9225" max="9225" width="0" style="6" hidden="1" customWidth="1"/>
    <col min="9226" max="9229" width="11.28515625" style="6" customWidth="1"/>
    <col min="9230" max="9230" width="11" style="6" customWidth="1"/>
    <col min="9231" max="9231" width="12.7109375" style="6" customWidth="1"/>
    <col min="9232" max="9232" width="15.7109375" style="6" customWidth="1"/>
    <col min="9233" max="9233" width="14.28515625" style="6" customWidth="1"/>
    <col min="9234" max="9234" width="15.7109375" style="6" customWidth="1"/>
    <col min="9235" max="9235" width="12.7109375" style="6" customWidth="1"/>
    <col min="9236" max="9236" width="15.7109375" style="6" customWidth="1"/>
    <col min="9237" max="9237" width="14.5703125" style="6" customWidth="1"/>
    <col min="9238" max="9238" width="15.7109375" style="6" customWidth="1"/>
    <col min="9239" max="9239" width="12.7109375" style="6" customWidth="1"/>
    <col min="9240" max="9240" width="15.7109375" style="6" customWidth="1"/>
    <col min="9241" max="9241" width="10.28515625" style="6" customWidth="1"/>
    <col min="9242" max="9472" width="9.28515625" style="6"/>
    <col min="9473" max="9473" width="28.5703125" style="6" customWidth="1"/>
    <col min="9474" max="9474" width="58.7109375" style="6" customWidth="1"/>
    <col min="9475" max="9475" width="113" style="6" customWidth="1"/>
    <col min="9476" max="9477" width="13" style="6" customWidth="1"/>
    <col min="9478" max="9478" width="14.28515625" style="6" customWidth="1"/>
    <col min="9479" max="9479" width="8.7109375" style="6" customWidth="1"/>
    <col min="9480" max="9480" width="10.7109375" style="6" customWidth="1"/>
    <col min="9481" max="9481" width="0" style="6" hidden="1" customWidth="1"/>
    <col min="9482" max="9485" width="11.28515625" style="6" customWidth="1"/>
    <col min="9486" max="9486" width="11" style="6" customWidth="1"/>
    <col min="9487" max="9487" width="12.7109375" style="6" customWidth="1"/>
    <col min="9488" max="9488" width="15.7109375" style="6" customWidth="1"/>
    <col min="9489" max="9489" width="14.28515625" style="6" customWidth="1"/>
    <col min="9490" max="9490" width="15.7109375" style="6" customWidth="1"/>
    <col min="9491" max="9491" width="12.7109375" style="6" customWidth="1"/>
    <col min="9492" max="9492" width="15.7109375" style="6" customWidth="1"/>
    <col min="9493" max="9493" width="14.5703125" style="6" customWidth="1"/>
    <col min="9494" max="9494" width="15.7109375" style="6" customWidth="1"/>
    <col min="9495" max="9495" width="12.7109375" style="6" customWidth="1"/>
    <col min="9496" max="9496" width="15.7109375" style="6" customWidth="1"/>
    <col min="9497" max="9497" width="10.28515625" style="6" customWidth="1"/>
    <col min="9498" max="9728" width="9.28515625" style="6"/>
    <col min="9729" max="9729" width="28.5703125" style="6" customWidth="1"/>
    <col min="9730" max="9730" width="58.7109375" style="6" customWidth="1"/>
    <col min="9731" max="9731" width="113" style="6" customWidth="1"/>
    <col min="9732" max="9733" width="13" style="6" customWidth="1"/>
    <col min="9734" max="9734" width="14.28515625" style="6" customWidth="1"/>
    <col min="9735" max="9735" width="8.7109375" style="6" customWidth="1"/>
    <col min="9736" max="9736" width="10.7109375" style="6" customWidth="1"/>
    <col min="9737" max="9737" width="0" style="6" hidden="1" customWidth="1"/>
    <col min="9738" max="9741" width="11.28515625" style="6" customWidth="1"/>
    <col min="9742" max="9742" width="11" style="6" customWidth="1"/>
    <col min="9743" max="9743" width="12.7109375" style="6" customWidth="1"/>
    <col min="9744" max="9744" width="15.7109375" style="6" customWidth="1"/>
    <col min="9745" max="9745" width="14.28515625" style="6" customWidth="1"/>
    <col min="9746" max="9746" width="15.7109375" style="6" customWidth="1"/>
    <col min="9747" max="9747" width="12.7109375" style="6" customWidth="1"/>
    <col min="9748" max="9748" width="15.7109375" style="6" customWidth="1"/>
    <col min="9749" max="9749" width="14.5703125" style="6" customWidth="1"/>
    <col min="9750" max="9750" width="15.7109375" style="6" customWidth="1"/>
    <col min="9751" max="9751" width="12.7109375" style="6" customWidth="1"/>
    <col min="9752" max="9752" width="15.7109375" style="6" customWidth="1"/>
    <col min="9753" max="9753" width="10.28515625" style="6" customWidth="1"/>
    <col min="9754" max="9984" width="9.28515625" style="6"/>
    <col min="9985" max="9985" width="28.5703125" style="6" customWidth="1"/>
    <col min="9986" max="9986" width="58.7109375" style="6" customWidth="1"/>
    <col min="9987" max="9987" width="113" style="6" customWidth="1"/>
    <col min="9988" max="9989" width="13" style="6" customWidth="1"/>
    <col min="9990" max="9990" width="14.28515625" style="6" customWidth="1"/>
    <col min="9991" max="9991" width="8.7109375" style="6" customWidth="1"/>
    <col min="9992" max="9992" width="10.7109375" style="6" customWidth="1"/>
    <col min="9993" max="9993" width="0" style="6" hidden="1" customWidth="1"/>
    <col min="9994" max="9997" width="11.28515625" style="6" customWidth="1"/>
    <col min="9998" max="9998" width="11" style="6" customWidth="1"/>
    <col min="9999" max="9999" width="12.7109375" style="6" customWidth="1"/>
    <col min="10000" max="10000" width="15.7109375" style="6" customWidth="1"/>
    <col min="10001" max="10001" width="14.28515625" style="6" customWidth="1"/>
    <col min="10002" max="10002" width="15.7109375" style="6" customWidth="1"/>
    <col min="10003" max="10003" width="12.7109375" style="6" customWidth="1"/>
    <col min="10004" max="10004" width="15.7109375" style="6" customWidth="1"/>
    <col min="10005" max="10005" width="14.5703125" style="6" customWidth="1"/>
    <col min="10006" max="10006" width="15.7109375" style="6" customWidth="1"/>
    <col min="10007" max="10007" width="12.7109375" style="6" customWidth="1"/>
    <col min="10008" max="10008" width="15.7109375" style="6" customWidth="1"/>
    <col min="10009" max="10009" width="10.28515625" style="6" customWidth="1"/>
    <col min="10010" max="10240" width="9.28515625" style="6"/>
    <col min="10241" max="10241" width="28.5703125" style="6" customWidth="1"/>
    <col min="10242" max="10242" width="58.7109375" style="6" customWidth="1"/>
    <col min="10243" max="10243" width="113" style="6" customWidth="1"/>
    <col min="10244" max="10245" width="13" style="6" customWidth="1"/>
    <col min="10246" max="10246" width="14.28515625" style="6" customWidth="1"/>
    <col min="10247" max="10247" width="8.7109375" style="6" customWidth="1"/>
    <col min="10248" max="10248" width="10.7109375" style="6" customWidth="1"/>
    <col min="10249" max="10249" width="0" style="6" hidden="1" customWidth="1"/>
    <col min="10250" max="10253" width="11.28515625" style="6" customWidth="1"/>
    <col min="10254" max="10254" width="11" style="6" customWidth="1"/>
    <col min="10255" max="10255" width="12.7109375" style="6" customWidth="1"/>
    <col min="10256" max="10256" width="15.7109375" style="6" customWidth="1"/>
    <col min="10257" max="10257" width="14.28515625" style="6" customWidth="1"/>
    <col min="10258" max="10258" width="15.7109375" style="6" customWidth="1"/>
    <col min="10259" max="10259" width="12.7109375" style="6" customWidth="1"/>
    <col min="10260" max="10260" width="15.7109375" style="6" customWidth="1"/>
    <col min="10261" max="10261" width="14.5703125" style="6" customWidth="1"/>
    <col min="10262" max="10262" width="15.7109375" style="6" customWidth="1"/>
    <col min="10263" max="10263" width="12.7109375" style="6" customWidth="1"/>
    <col min="10264" max="10264" width="15.7109375" style="6" customWidth="1"/>
    <col min="10265" max="10265" width="10.28515625" style="6" customWidth="1"/>
    <col min="10266" max="10496" width="9.28515625" style="6"/>
    <col min="10497" max="10497" width="28.5703125" style="6" customWidth="1"/>
    <col min="10498" max="10498" width="58.7109375" style="6" customWidth="1"/>
    <col min="10499" max="10499" width="113" style="6" customWidth="1"/>
    <col min="10500" max="10501" width="13" style="6" customWidth="1"/>
    <col min="10502" max="10502" width="14.28515625" style="6" customWidth="1"/>
    <col min="10503" max="10503" width="8.7109375" style="6" customWidth="1"/>
    <col min="10504" max="10504" width="10.7109375" style="6" customWidth="1"/>
    <col min="10505" max="10505" width="0" style="6" hidden="1" customWidth="1"/>
    <col min="10506" max="10509" width="11.28515625" style="6" customWidth="1"/>
    <col min="10510" max="10510" width="11" style="6" customWidth="1"/>
    <col min="10511" max="10511" width="12.7109375" style="6" customWidth="1"/>
    <col min="10512" max="10512" width="15.7109375" style="6" customWidth="1"/>
    <col min="10513" max="10513" width="14.28515625" style="6" customWidth="1"/>
    <col min="10514" max="10514" width="15.7109375" style="6" customWidth="1"/>
    <col min="10515" max="10515" width="12.7109375" style="6" customWidth="1"/>
    <col min="10516" max="10516" width="15.7109375" style="6" customWidth="1"/>
    <col min="10517" max="10517" width="14.5703125" style="6" customWidth="1"/>
    <col min="10518" max="10518" width="15.7109375" style="6" customWidth="1"/>
    <col min="10519" max="10519" width="12.7109375" style="6" customWidth="1"/>
    <col min="10520" max="10520" width="15.7109375" style="6" customWidth="1"/>
    <col min="10521" max="10521" width="10.28515625" style="6" customWidth="1"/>
    <col min="10522" max="10752" width="9.28515625" style="6"/>
    <col min="10753" max="10753" width="28.5703125" style="6" customWidth="1"/>
    <col min="10754" max="10754" width="58.7109375" style="6" customWidth="1"/>
    <col min="10755" max="10755" width="113" style="6" customWidth="1"/>
    <col min="10756" max="10757" width="13" style="6" customWidth="1"/>
    <col min="10758" max="10758" width="14.28515625" style="6" customWidth="1"/>
    <col min="10759" max="10759" width="8.7109375" style="6" customWidth="1"/>
    <col min="10760" max="10760" width="10.7109375" style="6" customWidth="1"/>
    <col min="10761" max="10761" width="0" style="6" hidden="1" customWidth="1"/>
    <col min="10762" max="10765" width="11.28515625" style="6" customWidth="1"/>
    <col min="10766" max="10766" width="11" style="6" customWidth="1"/>
    <col min="10767" max="10767" width="12.7109375" style="6" customWidth="1"/>
    <col min="10768" max="10768" width="15.7109375" style="6" customWidth="1"/>
    <col min="10769" max="10769" width="14.28515625" style="6" customWidth="1"/>
    <col min="10770" max="10770" width="15.7109375" style="6" customWidth="1"/>
    <col min="10771" max="10771" width="12.7109375" style="6" customWidth="1"/>
    <col min="10772" max="10772" width="15.7109375" style="6" customWidth="1"/>
    <col min="10773" max="10773" width="14.5703125" style="6" customWidth="1"/>
    <col min="10774" max="10774" width="15.7109375" style="6" customWidth="1"/>
    <col min="10775" max="10775" width="12.7109375" style="6" customWidth="1"/>
    <col min="10776" max="10776" width="15.7109375" style="6" customWidth="1"/>
    <col min="10777" max="10777" width="10.28515625" style="6" customWidth="1"/>
    <col min="10778" max="11008" width="9.28515625" style="6"/>
    <col min="11009" max="11009" width="28.5703125" style="6" customWidth="1"/>
    <col min="11010" max="11010" width="58.7109375" style="6" customWidth="1"/>
    <col min="11011" max="11011" width="113" style="6" customWidth="1"/>
    <col min="11012" max="11013" width="13" style="6" customWidth="1"/>
    <col min="11014" max="11014" width="14.28515625" style="6" customWidth="1"/>
    <col min="11015" max="11015" width="8.7109375" style="6" customWidth="1"/>
    <col min="11016" max="11016" width="10.7109375" style="6" customWidth="1"/>
    <col min="11017" max="11017" width="0" style="6" hidden="1" customWidth="1"/>
    <col min="11018" max="11021" width="11.28515625" style="6" customWidth="1"/>
    <col min="11022" max="11022" width="11" style="6" customWidth="1"/>
    <col min="11023" max="11023" width="12.7109375" style="6" customWidth="1"/>
    <col min="11024" max="11024" width="15.7109375" style="6" customWidth="1"/>
    <col min="11025" max="11025" width="14.28515625" style="6" customWidth="1"/>
    <col min="11026" max="11026" width="15.7109375" style="6" customWidth="1"/>
    <col min="11027" max="11027" width="12.7109375" style="6" customWidth="1"/>
    <col min="11028" max="11028" width="15.7109375" style="6" customWidth="1"/>
    <col min="11029" max="11029" width="14.5703125" style="6" customWidth="1"/>
    <col min="11030" max="11030" width="15.7109375" style="6" customWidth="1"/>
    <col min="11031" max="11031" width="12.7109375" style="6" customWidth="1"/>
    <col min="11032" max="11032" width="15.7109375" style="6" customWidth="1"/>
    <col min="11033" max="11033" width="10.28515625" style="6" customWidth="1"/>
    <col min="11034" max="11264" width="9.28515625" style="6"/>
    <col min="11265" max="11265" width="28.5703125" style="6" customWidth="1"/>
    <col min="11266" max="11266" width="58.7109375" style="6" customWidth="1"/>
    <col min="11267" max="11267" width="113" style="6" customWidth="1"/>
    <col min="11268" max="11269" width="13" style="6" customWidth="1"/>
    <col min="11270" max="11270" width="14.28515625" style="6" customWidth="1"/>
    <col min="11271" max="11271" width="8.7109375" style="6" customWidth="1"/>
    <col min="11272" max="11272" width="10.7109375" style="6" customWidth="1"/>
    <col min="11273" max="11273" width="0" style="6" hidden="1" customWidth="1"/>
    <col min="11274" max="11277" width="11.28515625" style="6" customWidth="1"/>
    <col min="11278" max="11278" width="11" style="6" customWidth="1"/>
    <col min="11279" max="11279" width="12.7109375" style="6" customWidth="1"/>
    <col min="11280" max="11280" width="15.7109375" style="6" customWidth="1"/>
    <col min="11281" max="11281" width="14.28515625" style="6" customWidth="1"/>
    <col min="11282" max="11282" width="15.7109375" style="6" customWidth="1"/>
    <col min="11283" max="11283" width="12.7109375" style="6" customWidth="1"/>
    <col min="11284" max="11284" width="15.7109375" style="6" customWidth="1"/>
    <col min="11285" max="11285" width="14.5703125" style="6" customWidth="1"/>
    <col min="11286" max="11286" width="15.7109375" style="6" customWidth="1"/>
    <col min="11287" max="11287" width="12.7109375" style="6" customWidth="1"/>
    <col min="11288" max="11288" width="15.7109375" style="6" customWidth="1"/>
    <col min="11289" max="11289" width="10.28515625" style="6" customWidth="1"/>
    <col min="11290" max="11520" width="9.28515625" style="6"/>
    <col min="11521" max="11521" width="28.5703125" style="6" customWidth="1"/>
    <col min="11522" max="11522" width="58.7109375" style="6" customWidth="1"/>
    <col min="11523" max="11523" width="113" style="6" customWidth="1"/>
    <col min="11524" max="11525" width="13" style="6" customWidth="1"/>
    <col min="11526" max="11526" width="14.28515625" style="6" customWidth="1"/>
    <col min="11527" max="11527" width="8.7109375" style="6" customWidth="1"/>
    <col min="11528" max="11528" width="10.7109375" style="6" customWidth="1"/>
    <col min="11529" max="11529" width="0" style="6" hidden="1" customWidth="1"/>
    <col min="11530" max="11533" width="11.28515625" style="6" customWidth="1"/>
    <col min="11534" max="11534" width="11" style="6" customWidth="1"/>
    <col min="11535" max="11535" width="12.7109375" style="6" customWidth="1"/>
    <col min="11536" max="11536" width="15.7109375" style="6" customWidth="1"/>
    <col min="11537" max="11537" width="14.28515625" style="6" customWidth="1"/>
    <col min="11538" max="11538" width="15.7109375" style="6" customWidth="1"/>
    <col min="11539" max="11539" width="12.7109375" style="6" customWidth="1"/>
    <col min="11540" max="11540" width="15.7109375" style="6" customWidth="1"/>
    <col min="11541" max="11541" width="14.5703125" style="6" customWidth="1"/>
    <col min="11542" max="11542" width="15.7109375" style="6" customWidth="1"/>
    <col min="11543" max="11543" width="12.7109375" style="6" customWidth="1"/>
    <col min="11544" max="11544" width="15.7109375" style="6" customWidth="1"/>
    <col min="11545" max="11545" width="10.28515625" style="6" customWidth="1"/>
    <col min="11546" max="11776" width="9.28515625" style="6"/>
    <col min="11777" max="11777" width="28.5703125" style="6" customWidth="1"/>
    <col min="11778" max="11778" width="58.7109375" style="6" customWidth="1"/>
    <col min="11779" max="11779" width="113" style="6" customWidth="1"/>
    <col min="11780" max="11781" width="13" style="6" customWidth="1"/>
    <col min="11782" max="11782" width="14.28515625" style="6" customWidth="1"/>
    <col min="11783" max="11783" width="8.7109375" style="6" customWidth="1"/>
    <col min="11784" max="11784" width="10.7109375" style="6" customWidth="1"/>
    <col min="11785" max="11785" width="0" style="6" hidden="1" customWidth="1"/>
    <col min="11786" max="11789" width="11.28515625" style="6" customWidth="1"/>
    <col min="11790" max="11790" width="11" style="6" customWidth="1"/>
    <col min="11791" max="11791" width="12.7109375" style="6" customWidth="1"/>
    <col min="11792" max="11792" width="15.7109375" style="6" customWidth="1"/>
    <col min="11793" max="11793" width="14.28515625" style="6" customWidth="1"/>
    <col min="11794" max="11794" width="15.7109375" style="6" customWidth="1"/>
    <col min="11795" max="11795" width="12.7109375" style="6" customWidth="1"/>
    <col min="11796" max="11796" width="15.7109375" style="6" customWidth="1"/>
    <col min="11797" max="11797" width="14.5703125" style="6" customWidth="1"/>
    <col min="11798" max="11798" width="15.7109375" style="6" customWidth="1"/>
    <col min="11799" max="11799" width="12.7109375" style="6" customWidth="1"/>
    <col min="11800" max="11800" width="15.7109375" style="6" customWidth="1"/>
    <col min="11801" max="11801" width="10.28515625" style="6" customWidth="1"/>
    <col min="11802" max="12032" width="9.28515625" style="6"/>
    <col min="12033" max="12033" width="28.5703125" style="6" customWidth="1"/>
    <col min="12034" max="12034" width="58.7109375" style="6" customWidth="1"/>
    <col min="12035" max="12035" width="113" style="6" customWidth="1"/>
    <col min="12036" max="12037" width="13" style="6" customWidth="1"/>
    <col min="12038" max="12038" width="14.28515625" style="6" customWidth="1"/>
    <col min="12039" max="12039" width="8.7109375" style="6" customWidth="1"/>
    <col min="12040" max="12040" width="10.7109375" style="6" customWidth="1"/>
    <col min="12041" max="12041" width="0" style="6" hidden="1" customWidth="1"/>
    <col min="12042" max="12045" width="11.28515625" style="6" customWidth="1"/>
    <col min="12046" max="12046" width="11" style="6" customWidth="1"/>
    <col min="12047" max="12047" width="12.7109375" style="6" customWidth="1"/>
    <col min="12048" max="12048" width="15.7109375" style="6" customWidth="1"/>
    <col min="12049" max="12049" width="14.28515625" style="6" customWidth="1"/>
    <col min="12050" max="12050" width="15.7109375" style="6" customWidth="1"/>
    <col min="12051" max="12051" width="12.7109375" style="6" customWidth="1"/>
    <col min="12052" max="12052" width="15.7109375" style="6" customWidth="1"/>
    <col min="12053" max="12053" width="14.5703125" style="6" customWidth="1"/>
    <col min="12054" max="12054" width="15.7109375" style="6" customWidth="1"/>
    <col min="12055" max="12055" width="12.7109375" style="6" customWidth="1"/>
    <col min="12056" max="12056" width="15.7109375" style="6" customWidth="1"/>
    <col min="12057" max="12057" width="10.28515625" style="6" customWidth="1"/>
    <col min="12058" max="12288" width="9.28515625" style="6"/>
    <col min="12289" max="12289" width="28.5703125" style="6" customWidth="1"/>
    <col min="12290" max="12290" width="58.7109375" style="6" customWidth="1"/>
    <col min="12291" max="12291" width="113" style="6" customWidth="1"/>
    <col min="12292" max="12293" width="13" style="6" customWidth="1"/>
    <col min="12294" max="12294" width="14.28515625" style="6" customWidth="1"/>
    <col min="12295" max="12295" width="8.7109375" style="6" customWidth="1"/>
    <col min="12296" max="12296" width="10.7109375" style="6" customWidth="1"/>
    <col min="12297" max="12297" width="0" style="6" hidden="1" customWidth="1"/>
    <col min="12298" max="12301" width="11.28515625" style="6" customWidth="1"/>
    <col min="12302" max="12302" width="11" style="6" customWidth="1"/>
    <col min="12303" max="12303" width="12.7109375" style="6" customWidth="1"/>
    <col min="12304" max="12304" width="15.7109375" style="6" customWidth="1"/>
    <col min="12305" max="12305" width="14.28515625" style="6" customWidth="1"/>
    <col min="12306" max="12306" width="15.7109375" style="6" customWidth="1"/>
    <col min="12307" max="12307" width="12.7109375" style="6" customWidth="1"/>
    <col min="12308" max="12308" width="15.7109375" style="6" customWidth="1"/>
    <col min="12309" max="12309" width="14.5703125" style="6" customWidth="1"/>
    <col min="12310" max="12310" width="15.7109375" style="6" customWidth="1"/>
    <col min="12311" max="12311" width="12.7109375" style="6" customWidth="1"/>
    <col min="12312" max="12312" width="15.7109375" style="6" customWidth="1"/>
    <col min="12313" max="12313" width="10.28515625" style="6" customWidth="1"/>
    <col min="12314" max="12544" width="9.28515625" style="6"/>
    <col min="12545" max="12545" width="28.5703125" style="6" customWidth="1"/>
    <col min="12546" max="12546" width="58.7109375" style="6" customWidth="1"/>
    <col min="12547" max="12547" width="113" style="6" customWidth="1"/>
    <col min="12548" max="12549" width="13" style="6" customWidth="1"/>
    <col min="12550" max="12550" width="14.28515625" style="6" customWidth="1"/>
    <col min="12551" max="12551" width="8.7109375" style="6" customWidth="1"/>
    <col min="12552" max="12552" width="10.7109375" style="6" customWidth="1"/>
    <col min="12553" max="12553" width="0" style="6" hidden="1" customWidth="1"/>
    <col min="12554" max="12557" width="11.28515625" style="6" customWidth="1"/>
    <col min="12558" max="12558" width="11" style="6" customWidth="1"/>
    <col min="12559" max="12559" width="12.7109375" style="6" customWidth="1"/>
    <col min="12560" max="12560" width="15.7109375" style="6" customWidth="1"/>
    <col min="12561" max="12561" width="14.28515625" style="6" customWidth="1"/>
    <col min="12562" max="12562" width="15.7109375" style="6" customWidth="1"/>
    <col min="12563" max="12563" width="12.7109375" style="6" customWidth="1"/>
    <col min="12564" max="12564" width="15.7109375" style="6" customWidth="1"/>
    <col min="12565" max="12565" width="14.5703125" style="6" customWidth="1"/>
    <col min="12566" max="12566" width="15.7109375" style="6" customWidth="1"/>
    <col min="12567" max="12567" width="12.7109375" style="6" customWidth="1"/>
    <col min="12568" max="12568" width="15.7109375" style="6" customWidth="1"/>
    <col min="12569" max="12569" width="10.28515625" style="6" customWidth="1"/>
    <col min="12570" max="12800" width="9.28515625" style="6"/>
    <col min="12801" max="12801" width="28.5703125" style="6" customWidth="1"/>
    <col min="12802" max="12802" width="58.7109375" style="6" customWidth="1"/>
    <col min="12803" max="12803" width="113" style="6" customWidth="1"/>
    <col min="12804" max="12805" width="13" style="6" customWidth="1"/>
    <col min="12806" max="12806" width="14.28515625" style="6" customWidth="1"/>
    <col min="12807" max="12807" width="8.7109375" style="6" customWidth="1"/>
    <col min="12808" max="12808" width="10.7109375" style="6" customWidth="1"/>
    <col min="12809" max="12809" width="0" style="6" hidden="1" customWidth="1"/>
    <col min="12810" max="12813" width="11.28515625" style="6" customWidth="1"/>
    <col min="12814" max="12814" width="11" style="6" customWidth="1"/>
    <col min="12815" max="12815" width="12.7109375" style="6" customWidth="1"/>
    <col min="12816" max="12816" width="15.7109375" style="6" customWidth="1"/>
    <col min="12817" max="12817" width="14.28515625" style="6" customWidth="1"/>
    <col min="12818" max="12818" width="15.7109375" style="6" customWidth="1"/>
    <col min="12819" max="12819" width="12.7109375" style="6" customWidth="1"/>
    <col min="12820" max="12820" width="15.7109375" style="6" customWidth="1"/>
    <col min="12821" max="12821" width="14.5703125" style="6" customWidth="1"/>
    <col min="12822" max="12822" width="15.7109375" style="6" customWidth="1"/>
    <col min="12823" max="12823" width="12.7109375" style="6" customWidth="1"/>
    <col min="12824" max="12824" width="15.7109375" style="6" customWidth="1"/>
    <col min="12825" max="12825" width="10.28515625" style="6" customWidth="1"/>
    <col min="12826" max="13056" width="9.28515625" style="6"/>
    <col min="13057" max="13057" width="28.5703125" style="6" customWidth="1"/>
    <col min="13058" max="13058" width="58.7109375" style="6" customWidth="1"/>
    <col min="13059" max="13059" width="113" style="6" customWidth="1"/>
    <col min="13060" max="13061" width="13" style="6" customWidth="1"/>
    <col min="13062" max="13062" width="14.28515625" style="6" customWidth="1"/>
    <col min="13063" max="13063" width="8.7109375" style="6" customWidth="1"/>
    <col min="13064" max="13064" width="10.7109375" style="6" customWidth="1"/>
    <col min="13065" max="13065" width="0" style="6" hidden="1" customWidth="1"/>
    <col min="13066" max="13069" width="11.28515625" style="6" customWidth="1"/>
    <col min="13070" max="13070" width="11" style="6" customWidth="1"/>
    <col min="13071" max="13071" width="12.7109375" style="6" customWidth="1"/>
    <col min="13072" max="13072" width="15.7109375" style="6" customWidth="1"/>
    <col min="13073" max="13073" width="14.28515625" style="6" customWidth="1"/>
    <col min="13074" max="13074" width="15.7109375" style="6" customWidth="1"/>
    <col min="13075" max="13075" width="12.7109375" style="6" customWidth="1"/>
    <col min="13076" max="13076" width="15.7109375" style="6" customWidth="1"/>
    <col min="13077" max="13077" width="14.5703125" style="6" customWidth="1"/>
    <col min="13078" max="13078" width="15.7109375" style="6" customWidth="1"/>
    <col min="13079" max="13079" width="12.7109375" style="6" customWidth="1"/>
    <col min="13080" max="13080" width="15.7109375" style="6" customWidth="1"/>
    <col min="13081" max="13081" width="10.28515625" style="6" customWidth="1"/>
    <col min="13082" max="13312" width="9.28515625" style="6"/>
    <col min="13313" max="13313" width="28.5703125" style="6" customWidth="1"/>
    <col min="13314" max="13314" width="58.7109375" style="6" customWidth="1"/>
    <col min="13315" max="13315" width="113" style="6" customWidth="1"/>
    <col min="13316" max="13317" width="13" style="6" customWidth="1"/>
    <col min="13318" max="13318" width="14.28515625" style="6" customWidth="1"/>
    <col min="13319" max="13319" width="8.7109375" style="6" customWidth="1"/>
    <col min="13320" max="13320" width="10.7109375" style="6" customWidth="1"/>
    <col min="13321" max="13321" width="0" style="6" hidden="1" customWidth="1"/>
    <col min="13322" max="13325" width="11.28515625" style="6" customWidth="1"/>
    <col min="13326" max="13326" width="11" style="6" customWidth="1"/>
    <col min="13327" max="13327" width="12.7109375" style="6" customWidth="1"/>
    <col min="13328" max="13328" width="15.7109375" style="6" customWidth="1"/>
    <col min="13329" max="13329" width="14.28515625" style="6" customWidth="1"/>
    <col min="13330" max="13330" width="15.7109375" style="6" customWidth="1"/>
    <col min="13331" max="13331" width="12.7109375" style="6" customWidth="1"/>
    <col min="13332" max="13332" width="15.7109375" style="6" customWidth="1"/>
    <col min="13333" max="13333" width="14.5703125" style="6" customWidth="1"/>
    <col min="13334" max="13334" width="15.7109375" style="6" customWidth="1"/>
    <col min="13335" max="13335" width="12.7109375" style="6" customWidth="1"/>
    <col min="13336" max="13336" width="15.7109375" style="6" customWidth="1"/>
    <col min="13337" max="13337" width="10.28515625" style="6" customWidth="1"/>
    <col min="13338" max="13568" width="9.28515625" style="6"/>
    <col min="13569" max="13569" width="28.5703125" style="6" customWidth="1"/>
    <col min="13570" max="13570" width="58.7109375" style="6" customWidth="1"/>
    <col min="13571" max="13571" width="113" style="6" customWidth="1"/>
    <col min="13572" max="13573" width="13" style="6" customWidth="1"/>
    <col min="13574" max="13574" width="14.28515625" style="6" customWidth="1"/>
    <col min="13575" max="13575" width="8.7109375" style="6" customWidth="1"/>
    <col min="13576" max="13576" width="10.7109375" style="6" customWidth="1"/>
    <col min="13577" max="13577" width="0" style="6" hidden="1" customWidth="1"/>
    <col min="13578" max="13581" width="11.28515625" style="6" customWidth="1"/>
    <col min="13582" max="13582" width="11" style="6" customWidth="1"/>
    <col min="13583" max="13583" width="12.7109375" style="6" customWidth="1"/>
    <col min="13584" max="13584" width="15.7109375" style="6" customWidth="1"/>
    <col min="13585" max="13585" width="14.28515625" style="6" customWidth="1"/>
    <col min="13586" max="13586" width="15.7109375" style="6" customWidth="1"/>
    <col min="13587" max="13587" width="12.7109375" style="6" customWidth="1"/>
    <col min="13588" max="13588" width="15.7109375" style="6" customWidth="1"/>
    <col min="13589" max="13589" width="14.5703125" style="6" customWidth="1"/>
    <col min="13590" max="13590" width="15.7109375" style="6" customWidth="1"/>
    <col min="13591" max="13591" width="12.7109375" style="6" customWidth="1"/>
    <col min="13592" max="13592" width="15.7109375" style="6" customWidth="1"/>
    <col min="13593" max="13593" width="10.28515625" style="6" customWidth="1"/>
    <col min="13594" max="13824" width="9.28515625" style="6"/>
    <col min="13825" max="13825" width="28.5703125" style="6" customWidth="1"/>
    <col min="13826" max="13826" width="58.7109375" style="6" customWidth="1"/>
    <col min="13827" max="13827" width="113" style="6" customWidth="1"/>
    <col min="13828" max="13829" width="13" style="6" customWidth="1"/>
    <col min="13830" max="13830" width="14.28515625" style="6" customWidth="1"/>
    <col min="13831" max="13831" width="8.7109375" style="6" customWidth="1"/>
    <col min="13832" max="13832" width="10.7109375" style="6" customWidth="1"/>
    <col min="13833" max="13833" width="0" style="6" hidden="1" customWidth="1"/>
    <col min="13834" max="13837" width="11.28515625" style="6" customWidth="1"/>
    <col min="13838" max="13838" width="11" style="6" customWidth="1"/>
    <col min="13839" max="13839" width="12.7109375" style="6" customWidth="1"/>
    <col min="13840" max="13840" width="15.7109375" style="6" customWidth="1"/>
    <col min="13841" max="13841" width="14.28515625" style="6" customWidth="1"/>
    <col min="13842" max="13842" width="15.7109375" style="6" customWidth="1"/>
    <col min="13843" max="13843" width="12.7109375" style="6" customWidth="1"/>
    <col min="13844" max="13844" width="15.7109375" style="6" customWidth="1"/>
    <col min="13845" max="13845" width="14.5703125" style="6" customWidth="1"/>
    <col min="13846" max="13846" width="15.7109375" style="6" customWidth="1"/>
    <col min="13847" max="13847" width="12.7109375" style="6" customWidth="1"/>
    <col min="13848" max="13848" width="15.7109375" style="6" customWidth="1"/>
    <col min="13849" max="13849" width="10.28515625" style="6" customWidth="1"/>
    <col min="13850" max="14080" width="9.28515625" style="6"/>
    <col min="14081" max="14081" width="28.5703125" style="6" customWidth="1"/>
    <col min="14082" max="14082" width="58.7109375" style="6" customWidth="1"/>
    <col min="14083" max="14083" width="113" style="6" customWidth="1"/>
    <col min="14084" max="14085" width="13" style="6" customWidth="1"/>
    <col min="14086" max="14086" width="14.28515625" style="6" customWidth="1"/>
    <col min="14087" max="14087" width="8.7109375" style="6" customWidth="1"/>
    <col min="14088" max="14088" width="10.7109375" style="6" customWidth="1"/>
    <col min="14089" max="14089" width="0" style="6" hidden="1" customWidth="1"/>
    <col min="14090" max="14093" width="11.28515625" style="6" customWidth="1"/>
    <col min="14094" max="14094" width="11" style="6" customWidth="1"/>
    <col min="14095" max="14095" width="12.7109375" style="6" customWidth="1"/>
    <col min="14096" max="14096" width="15.7109375" style="6" customWidth="1"/>
    <col min="14097" max="14097" width="14.28515625" style="6" customWidth="1"/>
    <col min="14098" max="14098" width="15.7109375" style="6" customWidth="1"/>
    <col min="14099" max="14099" width="12.7109375" style="6" customWidth="1"/>
    <col min="14100" max="14100" width="15.7109375" style="6" customWidth="1"/>
    <col min="14101" max="14101" width="14.5703125" style="6" customWidth="1"/>
    <col min="14102" max="14102" width="15.7109375" style="6" customWidth="1"/>
    <col min="14103" max="14103" width="12.7109375" style="6" customWidth="1"/>
    <col min="14104" max="14104" width="15.7109375" style="6" customWidth="1"/>
    <col min="14105" max="14105" width="10.28515625" style="6" customWidth="1"/>
    <col min="14106" max="14336" width="9.28515625" style="6"/>
    <col min="14337" max="14337" width="28.5703125" style="6" customWidth="1"/>
    <col min="14338" max="14338" width="58.7109375" style="6" customWidth="1"/>
    <col min="14339" max="14339" width="113" style="6" customWidth="1"/>
    <col min="14340" max="14341" width="13" style="6" customWidth="1"/>
    <col min="14342" max="14342" width="14.28515625" style="6" customWidth="1"/>
    <col min="14343" max="14343" width="8.7109375" style="6" customWidth="1"/>
    <col min="14344" max="14344" width="10.7109375" style="6" customWidth="1"/>
    <col min="14345" max="14345" width="0" style="6" hidden="1" customWidth="1"/>
    <col min="14346" max="14349" width="11.28515625" style="6" customWidth="1"/>
    <col min="14350" max="14350" width="11" style="6" customWidth="1"/>
    <col min="14351" max="14351" width="12.7109375" style="6" customWidth="1"/>
    <col min="14352" max="14352" width="15.7109375" style="6" customWidth="1"/>
    <col min="14353" max="14353" width="14.28515625" style="6" customWidth="1"/>
    <col min="14354" max="14354" width="15.7109375" style="6" customWidth="1"/>
    <col min="14355" max="14355" width="12.7109375" style="6" customWidth="1"/>
    <col min="14356" max="14356" width="15.7109375" style="6" customWidth="1"/>
    <col min="14357" max="14357" width="14.5703125" style="6" customWidth="1"/>
    <col min="14358" max="14358" width="15.7109375" style="6" customWidth="1"/>
    <col min="14359" max="14359" width="12.7109375" style="6" customWidth="1"/>
    <col min="14360" max="14360" width="15.7109375" style="6" customWidth="1"/>
    <col min="14361" max="14361" width="10.28515625" style="6" customWidth="1"/>
    <col min="14362" max="14592" width="9.28515625" style="6"/>
    <col min="14593" max="14593" width="28.5703125" style="6" customWidth="1"/>
    <col min="14594" max="14594" width="58.7109375" style="6" customWidth="1"/>
    <col min="14595" max="14595" width="113" style="6" customWidth="1"/>
    <col min="14596" max="14597" width="13" style="6" customWidth="1"/>
    <col min="14598" max="14598" width="14.28515625" style="6" customWidth="1"/>
    <col min="14599" max="14599" width="8.7109375" style="6" customWidth="1"/>
    <col min="14600" max="14600" width="10.7109375" style="6" customWidth="1"/>
    <col min="14601" max="14601" width="0" style="6" hidden="1" customWidth="1"/>
    <col min="14602" max="14605" width="11.28515625" style="6" customWidth="1"/>
    <col min="14606" max="14606" width="11" style="6" customWidth="1"/>
    <col min="14607" max="14607" width="12.7109375" style="6" customWidth="1"/>
    <col min="14608" max="14608" width="15.7109375" style="6" customWidth="1"/>
    <col min="14609" max="14609" width="14.28515625" style="6" customWidth="1"/>
    <col min="14610" max="14610" width="15.7109375" style="6" customWidth="1"/>
    <col min="14611" max="14611" width="12.7109375" style="6" customWidth="1"/>
    <col min="14612" max="14612" width="15.7109375" style="6" customWidth="1"/>
    <col min="14613" max="14613" width="14.5703125" style="6" customWidth="1"/>
    <col min="14614" max="14614" width="15.7109375" style="6" customWidth="1"/>
    <col min="14615" max="14615" width="12.7109375" style="6" customWidth="1"/>
    <col min="14616" max="14616" width="15.7109375" style="6" customWidth="1"/>
    <col min="14617" max="14617" width="10.28515625" style="6" customWidth="1"/>
    <col min="14618" max="14848" width="9.28515625" style="6"/>
    <col min="14849" max="14849" width="28.5703125" style="6" customWidth="1"/>
    <col min="14850" max="14850" width="58.7109375" style="6" customWidth="1"/>
    <col min="14851" max="14851" width="113" style="6" customWidth="1"/>
    <col min="14852" max="14853" width="13" style="6" customWidth="1"/>
    <col min="14854" max="14854" width="14.28515625" style="6" customWidth="1"/>
    <col min="14855" max="14855" width="8.7109375" style="6" customWidth="1"/>
    <col min="14856" max="14856" width="10.7109375" style="6" customWidth="1"/>
    <col min="14857" max="14857" width="0" style="6" hidden="1" customWidth="1"/>
    <col min="14858" max="14861" width="11.28515625" style="6" customWidth="1"/>
    <col min="14862" max="14862" width="11" style="6" customWidth="1"/>
    <col min="14863" max="14863" width="12.7109375" style="6" customWidth="1"/>
    <col min="14864" max="14864" width="15.7109375" style="6" customWidth="1"/>
    <col min="14865" max="14865" width="14.28515625" style="6" customWidth="1"/>
    <col min="14866" max="14866" width="15.7109375" style="6" customWidth="1"/>
    <col min="14867" max="14867" width="12.7109375" style="6" customWidth="1"/>
    <col min="14868" max="14868" width="15.7109375" style="6" customWidth="1"/>
    <col min="14869" max="14869" width="14.5703125" style="6" customWidth="1"/>
    <col min="14870" max="14870" width="15.7109375" style="6" customWidth="1"/>
    <col min="14871" max="14871" width="12.7109375" style="6" customWidth="1"/>
    <col min="14872" max="14872" width="15.7109375" style="6" customWidth="1"/>
    <col min="14873" max="14873" width="10.28515625" style="6" customWidth="1"/>
    <col min="14874" max="15104" width="9.28515625" style="6"/>
    <col min="15105" max="15105" width="28.5703125" style="6" customWidth="1"/>
    <col min="15106" max="15106" width="58.7109375" style="6" customWidth="1"/>
    <col min="15107" max="15107" width="113" style="6" customWidth="1"/>
    <col min="15108" max="15109" width="13" style="6" customWidth="1"/>
    <col min="15110" max="15110" width="14.28515625" style="6" customWidth="1"/>
    <col min="15111" max="15111" width="8.7109375" style="6" customWidth="1"/>
    <col min="15112" max="15112" width="10.7109375" style="6" customWidth="1"/>
    <col min="15113" max="15113" width="0" style="6" hidden="1" customWidth="1"/>
    <col min="15114" max="15117" width="11.28515625" style="6" customWidth="1"/>
    <col min="15118" max="15118" width="11" style="6" customWidth="1"/>
    <col min="15119" max="15119" width="12.7109375" style="6" customWidth="1"/>
    <col min="15120" max="15120" width="15.7109375" style="6" customWidth="1"/>
    <col min="15121" max="15121" width="14.28515625" style="6" customWidth="1"/>
    <col min="15122" max="15122" width="15.7109375" style="6" customWidth="1"/>
    <col min="15123" max="15123" width="12.7109375" style="6" customWidth="1"/>
    <col min="15124" max="15124" width="15.7109375" style="6" customWidth="1"/>
    <col min="15125" max="15125" width="14.5703125" style="6" customWidth="1"/>
    <col min="15126" max="15126" width="15.7109375" style="6" customWidth="1"/>
    <col min="15127" max="15127" width="12.7109375" style="6" customWidth="1"/>
    <col min="15128" max="15128" width="15.7109375" style="6" customWidth="1"/>
    <col min="15129" max="15129" width="10.28515625" style="6" customWidth="1"/>
    <col min="15130" max="15360" width="9.28515625" style="6"/>
    <col min="15361" max="15361" width="28.5703125" style="6" customWidth="1"/>
    <col min="15362" max="15362" width="58.7109375" style="6" customWidth="1"/>
    <col min="15363" max="15363" width="113" style="6" customWidth="1"/>
    <col min="15364" max="15365" width="13" style="6" customWidth="1"/>
    <col min="15366" max="15366" width="14.28515625" style="6" customWidth="1"/>
    <col min="15367" max="15367" width="8.7109375" style="6" customWidth="1"/>
    <col min="15368" max="15368" width="10.7109375" style="6" customWidth="1"/>
    <col min="15369" max="15369" width="0" style="6" hidden="1" customWidth="1"/>
    <col min="15370" max="15373" width="11.28515625" style="6" customWidth="1"/>
    <col min="15374" max="15374" width="11" style="6" customWidth="1"/>
    <col min="15375" max="15375" width="12.7109375" style="6" customWidth="1"/>
    <col min="15376" max="15376" width="15.7109375" style="6" customWidth="1"/>
    <col min="15377" max="15377" width="14.28515625" style="6" customWidth="1"/>
    <col min="15378" max="15378" width="15.7109375" style="6" customWidth="1"/>
    <col min="15379" max="15379" width="12.7109375" style="6" customWidth="1"/>
    <col min="15380" max="15380" width="15.7109375" style="6" customWidth="1"/>
    <col min="15381" max="15381" width="14.5703125" style="6" customWidth="1"/>
    <col min="15382" max="15382" width="15.7109375" style="6" customWidth="1"/>
    <col min="15383" max="15383" width="12.7109375" style="6" customWidth="1"/>
    <col min="15384" max="15384" width="15.7109375" style="6" customWidth="1"/>
    <col min="15385" max="15385" width="10.28515625" style="6" customWidth="1"/>
    <col min="15386" max="15616" width="9.28515625" style="6"/>
    <col min="15617" max="15617" width="28.5703125" style="6" customWidth="1"/>
    <col min="15618" max="15618" width="58.7109375" style="6" customWidth="1"/>
    <col min="15619" max="15619" width="113" style="6" customWidth="1"/>
    <col min="15620" max="15621" width="13" style="6" customWidth="1"/>
    <col min="15622" max="15622" width="14.28515625" style="6" customWidth="1"/>
    <col min="15623" max="15623" width="8.7109375" style="6" customWidth="1"/>
    <col min="15624" max="15624" width="10.7109375" style="6" customWidth="1"/>
    <col min="15625" max="15625" width="0" style="6" hidden="1" customWidth="1"/>
    <col min="15626" max="15629" width="11.28515625" style="6" customWidth="1"/>
    <col min="15630" max="15630" width="11" style="6" customWidth="1"/>
    <col min="15631" max="15631" width="12.7109375" style="6" customWidth="1"/>
    <col min="15632" max="15632" width="15.7109375" style="6" customWidth="1"/>
    <col min="15633" max="15633" width="14.28515625" style="6" customWidth="1"/>
    <col min="15634" max="15634" width="15.7109375" style="6" customWidth="1"/>
    <col min="15635" max="15635" width="12.7109375" style="6" customWidth="1"/>
    <col min="15636" max="15636" width="15.7109375" style="6" customWidth="1"/>
    <col min="15637" max="15637" width="14.5703125" style="6" customWidth="1"/>
    <col min="15638" max="15638" width="15.7109375" style="6" customWidth="1"/>
    <col min="15639" max="15639" width="12.7109375" style="6" customWidth="1"/>
    <col min="15640" max="15640" width="15.7109375" style="6" customWidth="1"/>
    <col min="15641" max="15641" width="10.28515625" style="6" customWidth="1"/>
    <col min="15642" max="15872" width="9.28515625" style="6"/>
    <col min="15873" max="15873" width="28.5703125" style="6" customWidth="1"/>
    <col min="15874" max="15874" width="58.7109375" style="6" customWidth="1"/>
    <col min="15875" max="15875" width="113" style="6" customWidth="1"/>
    <col min="15876" max="15877" width="13" style="6" customWidth="1"/>
    <col min="15878" max="15878" width="14.28515625" style="6" customWidth="1"/>
    <col min="15879" max="15879" width="8.7109375" style="6" customWidth="1"/>
    <col min="15880" max="15880" width="10.7109375" style="6" customWidth="1"/>
    <col min="15881" max="15881" width="0" style="6" hidden="1" customWidth="1"/>
    <col min="15882" max="15885" width="11.28515625" style="6" customWidth="1"/>
    <col min="15886" max="15886" width="11" style="6" customWidth="1"/>
    <col min="15887" max="15887" width="12.7109375" style="6" customWidth="1"/>
    <col min="15888" max="15888" width="15.7109375" style="6" customWidth="1"/>
    <col min="15889" max="15889" width="14.28515625" style="6" customWidth="1"/>
    <col min="15890" max="15890" width="15.7109375" style="6" customWidth="1"/>
    <col min="15891" max="15891" width="12.7109375" style="6" customWidth="1"/>
    <col min="15892" max="15892" width="15.7109375" style="6" customWidth="1"/>
    <col min="15893" max="15893" width="14.5703125" style="6" customWidth="1"/>
    <col min="15894" max="15894" width="15.7109375" style="6" customWidth="1"/>
    <col min="15895" max="15895" width="12.7109375" style="6" customWidth="1"/>
    <col min="15896" max="15896" width="15.7109375" style="6" customWidth="1"/>
    <col min="15897" max="15897" width="10.28515625" style="6" customWidth="1"/>
    <col min="15898" max="16128" width="9.28515625" style="6"/>
    <col min="16129" max="16129" width="28.5703125" style="6" customWidth="1"/>
    <col min="16130" max="16130" width="58.7109375" style="6" customWidth="1"/>
    <col min="16131" max="16131" width="113" style="6" customWidth="1"/>
    <col min="16132" max="16133" width="13" style="6" customWidth="1"/>
    <col min="16134" max="16134" width="14.28515625" style="6" customWidth="1"/>
    <col min="16135" max="16135" width="8.7109375" style="6" customWidth="1"/>
    <col min="16136" max="16136" width="10.7109375" style="6" customWidth="1"/>
    <col min="16137" max="16137" width="0" style="6" hidden="1" customWidth="1"/>
    <col min="16138" max="16141" width="11.28515625" style="6" customWidth="1"/>
    <col min="16142" max="16142" width="11" style="6" customWidth="1"/>
    <col min="16143" max="16143" width="12.7109375" style="6" customWidth="1"/>
    <col min="16144" max="16144" width="15.7109375" style="6" customWidth="1"/>
    <col min="16145" max="16145" width="14.28515625" style="6" customWidth="1"/>
    <col min="16146" max="16146" width="15.7109375" style="6" customWidth="1"/>
    <col min="16147" max="16147" width="12.7109375" style="6" customWidth="1"/>
    <col min="16148" max="16148" width="15.7109375" style="6" customWidth="1"/>
    <col min="16149" max="16149" width="14.5703125" style="6" customWidth="1"/>
    <col min="16150" max="16150" width="15.7109375" style="6" customWidth="1"/>
    <col min="16151" max="16151" width="12.7109375" style="6" customWidth="1"/>
    <col min="16152" max="16152" width="15.7109375" style="6" customWidth="1"/>
    <col min="16153" max="16153" width="10.28515625" style="6" customWidth="1"/>
    <col min="16154" max="16384" width="9.28515625" style="6"/>
  </cols>
  <sheetData>
    <row r="1" spans="1:24" ht="23.25" x14ac:dyDescent="0.35">
      <c r="A1" s="1" t="s">
        <v>108</v>
      </c>
      <c r="B1" s="149">
        <v>2026</v>
      </c>
      <c r="C1" s="2"/>
      <c r="D1" s="2"/>
      <c r="E1" s="2"/>
      <c r="F1" s="2"/>
      <c r="G1" s="2"/>
      <c r="H1" s="2"/>
      <c r="K1" s="4"/>
      <c r="L1" s="4"/>
      <c r="M1" s="4"/>
      <c r="N1" s="4"/>
      <c r="O1" s="2"/>
    </row>
    <row r="2" spans="1:24" ht="18.75" x14ac:dyDescent="0.3">
      <c r="A2" s="236" t="s">
        <v>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</row>
    <row r="3" spans="1:24" x14ac:dyDescent="0.2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</row>
    <row r="4" spans="1:24" x14ac:dyDescent="0.2">
      <c r="A4" s="2"/>
      <c r="B4" s="2"/>
      <c r="C4" s="2"/>
      <c r="D4" s="2"/>
      <c r="E4" s="2"/>
      <c r="F4" s="2"/>
      <c r="G4" s="2"/>
      <c r="H4" s="2"/>
      <c r="K4" s="4"/>
      <c r="L4" s="4"/>
      <c r="M4" s="4"/>
      <c r="N4" s="4"/>
      <c r="O4" s="2"/>
    </row>
    <row r="5" spans="1:24" ht="15.75" x14ac:dyDescent="0.2">
      <c r="A5" s="238"/>
      <c r="B5" s="240" t="s">
        <v>3</v>
      </c>
      <c r="C5" s="241"/>
      <c r="D5" s="227" t="s">
        <v>4</v>
      </c>
      <c r="E5" s="228"/>
      <c r="F5" s="228"/>
      <c r="G5" s="228"/>
      <c r="H5" s="228"/>
      <c r="I5" s="228"/>
      <c r="J5" s="228"/>
      <c r="K5" s="228"/>
      <c r="L5" s="228"/>
      <c r="M5" s="228"/>
      <c r="N5" s="229"/>
      <c r="O5" s="205" t="s">
        <v>5</v>
      </c>
      <c r="P5" s="205"/>
      <c r="Q5" s="206" t="s">
        <v>6</v>
      </c>
      <c r="R5" s="206"/>
      <c r="S5" s="206" t="s">
        <v>7</v>
      </c>
      <c r="T5" s="206"/>
      <c r="U5" s="206" t="s">
        <v>8</v>
      </c>
      <c r="V5" s="206"/>
      <c r="W5" s="206" t="s">
        <v>9</v>
      </c>
      <c r="X5" s="206"/>
    </row>
    <row r="6" spans="1:24" ht="67.5" customHeight="1" x14ac:dyDescent="0.2">
      <c r="A6" s="239"/>
      <c r="B6" s="242"/>
      <c r="C6" s="243"/>
      <c r="D6" s="227" t="s">
        <v>10</v>
      </c>
      <c r="E6" s="228"/>
      <c r="F6" s="228"/>
      <c r="G6" s="228"/>
      <c r="H6" s="229"/>
      <c r="I6" s="227" t="s">
        <v>109</v>
      </c>
      <c r="J6" s="228"/>
      <c r="K6" s="228"/>
      <c r="L6" s="228"/>
      <c r="M6" s="228"/>
      <c r="N6" s="228"/>
      <c r="O6" s="7" t="s">
        <v>11</v>
      </c>
      <c r="P6" s="8" t="s">
        <v>12</v>
      </c>
      <c r="Q6" s="8" t="s">
        <v>11</v>
      </c>
      <c r="R6" s="8" t="s">
        <v>12</v>
      </c>
      <c r="S6" s="8" t="s">
        <v>11</v>
      </c>
      <c r="T6" s="8" t="s">
        <v>13</v>
      </c>
      <c r="U6" s="8" t="s">
        <v>11</v>
      </c>
      <c r="V6" s="8" t="s">
        <v>13</v>
      </c>
      <c r="W6" s="8" t="s">
        <v>11</v>
      </c>
      <c r="X6" s="8" t="s">
        <v>13</v>
      </c>
    </row>
    <row r="7" spans="1:24" ht="15" x14ac:dyDescent="0.2">
      <c r="A7" s="9"/>
      <c r="B7" s="10" t="s">
        <v>14</v>
      </c>
      <c r="C7" s="11" t="s">
        <v>15</v>
      </c>
      <c r="D7" s="11"/>
      <c r="E7" s="12"/>
      <c r="F7" s="12"/>
      <c r="G7" s="12"/>
      <c r="H7" s="13"/>
      <c r="I7" s="250"/>
      <c r="J7" s="230"/>
      <c r="K7" s="230"/>
      <c r="L7" s="230"/>
      <c r="M7" s="230"/>
      <c r="N7" s="231"/>
      <c r="O7" s="232"/>
      <c r="P7" s="233"/>
      <c r="Q7" s="234"/>
      <c r="R7" s="235"/>
      <c r="S7" s="234"/>
      <c r="T7" s="235"/>
      <c r="U7" s="234"/>
      <c r="V7" s="235"/>
      <c r="W7" s="234"/>
      <c r="X7" s="235"/>
    </row>
    <row r="8" spans="1:24" ht="6.75" customHeight="1" thickBot="1" x14ac:dyDescent="0.25">
      <c r="A8" s="14"/>
      <c r="B8" s="14"/>
      <c r="C8" s="14"/>
      <c r="D8" s="14"/>
      <c r="E8" s="14"/>
      <c r="F8" s="14"/>
      <c r="G8" s="14"/>
      <c r="H8" s="14"/>
      <c r="I8" s="15"/>
      <c r="J8" s="15"/>
      <c r="K8" s="16"/>
      <c r="L8" s="16"/>
      <c r="M8" s="16"/>
      <c r="N8" s="16"/>
      <c r="O8" s="17"/>
      <c r="P8" s="18"/>
      <c r="Q8" s="18"/>
      <c r="R8" s="18"/>
      <c r="S8" s="18"/>
      <c r="T8" s="18"/>
      <c r="U8" s="18"/>
      <c r="V8" s="18"/>
      <c r="W8" s="18"/>
      <c r="X8" s="18"/>
    </row>
    <row r="9" spans="1:24" s="28" customFormat="1" ht="63" x14ac:dyDescent="0.2">
      <c r="A9" s="19" t="s">
        <v>16</v>
      </c>
      <c r="B9" s="20" t="s">
        <v>17</v>
      </c>
      <c r="C9" s="20" t="s">
        <v>18</v>
      </c>
      <c r="D9" s="21"/>
      <c r="E9" s="21"/>
      <c r="F9" s="21"/>
      <c r="G9" s="22">
        <v>6</v>
      </c>
      <c r="H9" s="22"/>
      <c r="I9" s="23" t="s">
        <v>110</v>
      </c>
      <c r="J9" s="150">
        <f>E44</f>
        <v>10.942931999999999</v>
      </c>
      <c r="K9" s="24">
        <f>E45</f>
        <v>10.582176</v>
      </c>
      <c r="L9" s="24">
        <f>E46</f>
        <v>11.303687999999999</v>
      </c>
      <c r="M9" s="24">
        <f>E47</f>
        <v>11.063184</v>
      </c>
      <c r="N9" s="24">
        <f>E48</f>
        <v>11.063184</v>
      </c>
      <c r="O9" s="25">
        <f>J9*G9</f>
        <v>65.657591999999994</v>
      </c>
      <c r="P9" s="26">
        <f>SUM(O9*0.5)</f>
        <v>32.828795999999997</v>
      </c>
      <c r="Q9" s="26">
        <f>G9*K9</f>
        <v>63.493056000000003</v>
      </c>
      <c r="R9" s="26">
        <f>SUM(Q9*0.5)</f>
        <v>31.746528000000001</v>
      </c>
      <c r="S9" s="26">
        <f>G9*L9</f>
        <v>67.822127999999992</v>
      </c>
      <c r="T9" s="26">
        <f>SUM(S9*0.75)</f>
        <v>50.866595999999994</v>
      </c>
      <c r="U9" s="26">
        <f>G9*M9</f>
        <v>66.379103999999998</v>
      </c>
      <c r="V9" s="26">
        <f>SUM(U9*0.75)</f>
        <v>49.784328000000002</v>
      </c>
      <c r="W9" s="26">
        <f>G9*N9</f>
        <v>66.379103999999998</v>
      </c>
      <c r="X9" s="27">
        <f>SUM(W9*0.75)</f>
        <v>49.784328000000002</v>
      </c>
    </row>
    <row r="10" spans="1:24" s="28" customFormat="1" ht="16.5" thickBot="1" x14ac:dyDescent="0.3">
      <c r="A10" s="29"/>
      <c r="B10" s="30"/>
      <c r="C10" s="30"/>
      <c r="D10" s="31" t="s">
        <v>19</v>
      </c>
      <c r="E10" s="31"/>
      <c r="F10" s="31"/>
      <c r="G10" s="32" t="s">
        <v>20</v>
      </c>
      <c r="H10" s="32" t="s">
        <v>21</v>
      </c>
      <c r="I10" s="33" t="s">
        <v>22</v>
      </c>
      <c r="J10" s="151" t="s">
        <v>22</v>
      </c>
      <c r="K10" s="32" t="s">
        <v>23</v>
      </c>
      <c r="L10" s="32" t="s">
        <v>24</v>
      </c>
      <c r="M10" s="32" t="s">
        <v>25</v>
      </c>
      <c r="N10" s="32" t="s">
        <v>26</v>
      </c>
      <c r="O10" s="34"/>
      <c r="P10" s="35"/>
      <c r="Q10" s="35"/>
      <c r="R10" s="35"/>
      <c r="S10" s="35"/>
      <c r="T10" s="35"/>
      <c r="U10" s="35"/>
      <c r="V10" s="35"/>
      <c r="W10" s="35"/>
      <c r="X10" s="36"/>
    </row>
    <row r="11" spans="1:24" s="28" customFormat="1" ht="60.75" x14ac:dyDescent="0.2">
      <c r="A11" s="37" t="s">
        <v>27</v>
      </c>
      <c r="B11" s="38" t="s">
        <v>28</v>
      </c>
      <c r="C11" s="39" t="s">
        <v>29</v>
      </c>
      <c r="D11" s="40">
        <v>3.2539999999999999E-2</v>
      </c>
      <c r="E11" s="40">
        <v>2.546E-2</v>
      </c>
      <c r="F11" s="40">
        <v>2.691E-2</v>
      </c>
      <c r="G11" s="40">
        <v>6</v>
      </c>
      <c r="H11" s="40"/>
      <c r="I11" s="26">
        <v>2470.4</v>
      </c>
      <c r="J11" s="152">
        <v>4163.7700000000004</v>
      </c>
      <c r="K11" s="41"/>
      <c r="L11" s="41"/>
      <c r="M11" s="41"/>
      <c r="N11" s="41"/>
      <c r="O11" s="25">
        <f>SUM(D11*G11*J11)</f>
        <v>812.93445480000003</v>
      </c>
      <c r="P11" s="26">
        <f>SUM(O11*0.5)</f>
        <v>406.46722740000001</v>
      </c>
      <c r="Q11" s="26">
        <f>SUM($F$11*$G$11*$J$11)</f>
        <v>672.2823042</v>
      </c>
      <c r="R11" s="26">
        <f>SUM(Q11*0.5)</f>
        <v>336.1411521</v>
      </c>
      <c r="S11" s="26">
        <f>SUM($F$11*$G$11*$J$11)</f>
        <v>672.2823042</v>
      </c>
      <c r="T11" s="26">
        <f>SUM(S11*0.5)</f>
        <v>336.1411521</v>
      </c>
      <c r="U11" s="26">
        <f>SUM(E11*$G$11*$J$11)</f>
        <v>636.05750520000015</v>
      </c>
      <c r="V11" s="26">
        <f>SUM(U11*0.5)</f>
        <v>318.02875260000008</v>
      </c>
      <c r="W11" s="26">
        <f>SUM(E11*$G$11*$J$11)</f>
        <v>636.05750520000015</v>
      </c>
      <c r="X11" s="27">
        <f>SUM(W11*0.5)</f>
        <v>318.02875260000008</v>
      </c>
    </row>
    <row r="12" spans="1:24" s="48" customFormat="1" ht="60.75" customHeight="1" thickBot="1" x14ac:dyDescent="0.3">
      <c r="A12" s="29"/>
      <c r="B12" s="30"/>
      <c r="C12" s="30"/>
      <c r="D12" s="42" t="s">
        <v>30</v>
      </c>
      <c r="E12" s="42" t="s">
        <v>31</v>
      </c>
      <c r="F12" s="42" t="s">
        <v>32</v>
      </c>
      <c r="G12" s="43" t="s">
        <v>20</v>
      </c>
      <c r="H12" s="42" t="s">
        <v>33</v>
      </c>
      <c r="I12" s="44" t="s">
        <v>34</v>
      </c>
      <c r="J12" s="153" t="s">
        <v>34</v>
      </c>
      <c r="K12" s="45"/>
      <c r="L12" s="45"/>
      <c r="M12" s="45"/>
      <c r="N12" s="45"/>
      <c r="O12" s="46"/>
      <c r="P12" s="35"/>
      <c r="Q12" s="47"/>
      <c r="R12" s="35"/>
      <c r="S12" s="35" t="s">
        <v>35</v>
      </c>
      <c r="T12" s="35"/>
      <c r="U12" s="35"/>
      <c r="V12" s="35"/>
      <c r="W12" s="35"/>
      <c r="X12" s="36"/>
    </row>
    <row r="13" spans="1:24" s="28" customFormat="1" ht="60.75" x14ac:dyDescent="0.25">
      <c r="A13" s="37" t="s">
        <v>36</v>
      </c>
      <c r="B13" s="49" t="s">
        <v>37</v>
      </c>
      <c r="C13" s="39" t="s">
        <v>29</v>
      </c>
      <c r="D13" s="50">
        <v>7.5800000000000006E-2</v>
      </c>
      <c r="E13" s="51">
        <v>0.1303</v>
      </c>
      <c r="F13" s="52"/>
      <c r="G13" s="40">
        <v>6</v>
      </c>
      <c r="H13" s="40"/>
      <c r="I13" s="26">
        <v>2470.4</v>
      </c>
      <c r="J13" s="152">
        <v>4163.7700000000004</v>
      </c>
      <c r="K13" s="41"/>
      <c r="L13" s="41"/>
      <c r="M13" s="41"/>
      <c r="N13" s="41"/>
      <c r="O13" s="53">
        <f>SUM($D$13*$J$13)</f>
        <v>315.61376600000006</v>
      </c>
      <c r="P13" s="26">
        <f>SUM(O13*1)</f>
        <v>315.61376600000006</v>
      </c>
      <c r="Q13" s="26">
        <f>SUM($D$13*$J$13)</f>
        <v>315.61376600000006</v>
      </c>
      <c r="R13" s="26">
        <f>SUM(Q13*1)</f>
        <v>315.61376600000006</v>
      </c>
      <c r="S13" s="26">
        <f>J13*E13</f>
        <v>542.53923100000009</v>
      </c>
      <c r="T13" s="26">
        <f>SUM(S13*1)</f>
        <v>542.53923100000009</v>
      </c>
      <c r="U13" s="26">
        <f>SUM($E$13*$J$13)</f>
        <v>542.53923100000009</v>
      </c>
      <c r="V13" s="26">
        <f>SUM(U13*1)</f>
        <v>542.53923100000009</v>
      </c>
      <c r="W13" s="26">
        <f>SUM($E$13*$J$13)</f>
        <v>542.53923100000009</v>
      </c>
      <c r="X13" s="27">
        <f>SUM(W13*1)</f>
        <v>542.53923100000009</v>
      </c>
    </row>
    <row r="14" spans="1:24" s="48" customFormat="1" ht="39" thickBot="1" x14ac:dyDescent="0.25">
      <c r="A14" s="29"/>
      <c r="B14" s="30"/>
      <c r="C14" s="30"/>
      <c r="D14" s="42" t="s">
        <v>38</v>
      </c>
      <c r="E14" s="42" t="s">
        <v>39</v>
      </c>
      <c r="F14" s="42"/>
      <c r="G14" s="43" t="s">
        <v>20</v>
      </c>
      <c r="H14" s="42"/>
      <c r="I14" s="54" t="s">
        <v>34</v>
      </c>
      <c r="J14" s="154" t="s">
        <v>34</v>
      </c>
      <c r="K14" s="55"/>
      <c r="L14" s="55"/>
      <c r="M14" s="55"/>
      <c r="N14" s="55"/>
      <c r="O14" s="56"/>
      <c r="P14" s="57"/>
      <c r="Q14" s="58"/>
      <c r="R14" s="57"/>
      <c r="S14" s="57"/>
      <c r="T14" s="57"/>
      <c r="U14" s="57"/>
      <c r="V14" s="57"/>
      <c r="W14" s="57"/>
      <c r="X14" s="59"/>
    </row>
    <row r="15" spans="1:24" s="28" customFormat="1" ht="94.5" x14ac:dyDescent="0.25">
      <c r="A15" s="37" t="s">
        <v>40</v>
      </c>
      <c r="B15" s="38" t="s">
        <v>41</v>
      </c>
      <c r="C15" s="39" t="s">
        <v>47</v>
      </c>
      <c r="D15" s="40">
        <v>1.86</v>
      </c>
      <c r="E15" s="52"/>
      <c r="F15" s="52"/>
      <c r="G15" s="40"/>
      <c r="H15" s="40"/>
      <c r="I15" s="26">
        <v>33.07</v>
      </c>
      <c r="J15" s="152">
        <v>44.2</v>
      </c>
      <c r="K15" s="41"/>
      <c r="L15" s="41"/>
      <c r="M15" s="41"/>
      <c r="N15" s="41"/>
      <c r="O15" s="25">
        <f>SUM($D$15*$J$15)</f>
        <v>82.212000000000003</v>
      </c>
      <c r="P15" s="26">
        <f>SUM(O15*1)</f>
        <v>82.212000000000003</v>
      </c>
      <c r="Q15" s="26">
        <f>SUM($D$15*$J$15)</f>
        <v>82.212000000000003</v>
      </c>
      <c r="R15" s="26">
        <f>SUM(Q15*1)</f>
        <v>82.212000000000003</v>
      </c>
      <c r="S15" s="26">
        <f>SUM($D$15*$J$15)</f>
        <v>82.212000000000003</v>
      </c>
      <c r="T15" s="26">
        <f>SUM(S15*1)</f>
        <v>82.212000000000003</v>
      </c>
      <c r="U15" s="26">
        <f>SUM($D$15*$J$15)</f>
        <v>82.212000000000003</v>
      </c>
      <c r="V15" s="26">
        <f>SUM(U15*1)</f>
        <v>82.212000000000003</v>
      </c>
      <c r="W15" s="26">
        <f>SUM($D$15*$J$15)</f>
        <v>82.212000000000003</v>
      </c>
      <c r="X15" s="27">
        <f>SUM(W15*1)</f>
        <v>82.212000000000003</v>
      </c>
    </row>
    <row r="16" spans="1:24" s="48" customFormat="1" ht="27" thickBot="1" x14ac:dyDescent="0.3">
      <c r="A16" s="29"/>
      <c r="B16" s="30"/>
      <c r="C16" s="30"/>
      <c r="D16" s="42" t="s">
        <v>43</v>
      </c>
      <c r="E16" s="42"/>
      <c r="F16" s="42"/>
      <c r="G16" s="32"/>
      <c r="H16" s="32"/>
      <c r="I16" s="44" t="s">
        <v>44</v>
      </c>
      <c r="J16" s="153" t="s">
        <v>44</v>
      </c>
      <c r="K16" s="45"/>
      <c r="L16" s="45"/>
      <c r="M16" s="45"/>
      <c r="N16" s="45"/>
      <c r="O16" s="46"/>
      <c r="P16" s="35"/>
      <c r="Q16" s="47"/>
      <c r="R16" s="35"/>
      <c r="S16" s="35"/>
      <c r="T16" s="35"/>
      <c r="U16" s="35"/>
      <c r="V16" s="35"/>
      <c r="W16" s="35"/>
      <c r="X16" s="36"/>
    </row>
    <row r="17" spans="1:25" s="28" customFormat="1" ht="99.75" customHeight="1" x14ac:dyDescent="0.25">
      <c r="A17" s="37" t="s">
        <v>45</v>
      </c>
      <c r="B17" s="38" t="s">
        <v>46</v>
      </c>
      <c r="C17" s="39" t="s">
        <v>47</v>
      </c>
      <c r="D17" s="40">
        <v>3.02</v>
      </c>
      <c r="E17" s="52"/>
      <c r="F17" s="52"/>
      <c r="G17" s="40"/>
      <c r="H17" s="40"/>
      <c r="I17" s="26">
        <v>33.07</v>
      </c>
      <c r="J17" s="152">
        <v>44.2</v>
      </c>
      <c r="K17" s="41"/>
      <c r="L17" s="41"/>
      <c r="M17" s="41"/>
      <c r="N17" s="41"/>
      <c r="O17" s="25">
        <f>SUM($D$17*$J$17)</f>
        <v>133.48400000000001</v>
      </c>
      <c r="P17" s="26">
        <f>SUM(O17*1)</f>
        <v>133.48400000000001</v>
      </c>
      <c r="Q17" s="26">
        <f>SUM($D$17*$J$17)</f>
        <v>133.48400000000001</v>
      </c>
      <c r="R17" s="26">
        <f>SUM(Q17*1)</f>
        <v>133.48400000000001</v>
      </c>
      <c r="S17" s="26">
        <f>SUM($D$17*$J$17)</f>
        <v>133.48400000000001</v>
      </c>
      <c r="T17" s="26">
        <f>SUM(S17*1)</f>
        <v>133.48400000000001</v>
      </c>
      <c r="U17" s="26">
        <f>SUM($D$17*$J$17)</f>
        <v>133.48400000000001</v>
      </c>
      <c r="V17" s="26">
        <f>SUM(U17*1)</f>
        <v>133.48400000000001</v>
      </c>
      <c r="W17" s="26">
        <f>SUM($D$17*$J$17)</f>
        <v>133.48400000000001</v>
      </c>
      <c r="X17" s="27">
        <f>SUM(W17*1)</f>
        <v>133.48400000000001</v>
      </c>
    </row>
    <row r="18" spans="1:25" s="48" customFormat="1" ht="27" thickBot="1" x14ac:dyDescent="0.3">
      <c r="A18" s="29"/>
      <c r="B18" s="30"/>
      <c r="C18" s="30"/>
      <c r="D18" s="42" t="s">
        <v>48</v>
      </c>
      <c r="E18" s="42"/>
      <c r="F18" s="42"/>
      <c r="G18" s="32"/>
      <c r="H18" s="32"/>
      <c r="I18" s="44" t="s">
        <v>44</v>
      </c>
      <c r="J18" s="153" t="s">
        <v>44</v>
      </c>
      <c r="K18" s="45"/>
      <c r="L18" s="45"/>
      <c r="M18" s="45"/>
      <c r="N18" s="45"/>
      <c r="O18" s="46"/>
      <c r="P18" s="35"/>
      <c r="Q18" s="47"/>
      <c r="R18" s="35"/>
      <c r="S18" s="35"/>
      <c r="T18" s="35"/>
      <c r="U18" s="35"/>
      <c r="V18" s="35"/>
      <c r="W18" s="35"/>
      <c r="X18" s="36"/>
    </row>
    <row r="19" spans="1:25" s="28" customFormat="1" ht="94.5" x14ac:dyDescent="0.25">
      <c r="A19" s="37" t="s">
        <v>49</v>
      </c>
      <c r="B19" s="38" t="s">
        <v>46</v>
      </c>
      <c r="C19" s="39" t="s">
        <v>47</v>
      </c>
      <c r="D19" s="40">
        <f>SUM(D15+D17)</f>
        <v>4.88</v>
      </c>
      <c r="E19" s="52"/>
      <c r="F19" s="52"/>
      <c r="G19" s="40"/>
      <c r="H19" s="40"/>
      <c r="I19" s="26">
        <v>24.88</v>
      </c>
      <c r="J19" s="152">
        <v>33.28</v>
      </c>
      <c r="K19" s="41"/>
      <c r="L19" s="41"/>
      <c r="M19" s="41"/>
      <c r="N19" s="41"/>
      <c r="O19" s="25">
        <f>SUM($D$19*$J$19)</f>
        <v>162.40639999999999</v>
      </c>
      <c r="P19" s="26">
        <f>SUM(O19*1)</f>
        <v>162.40639999999999</v>
      </c>
      <c r="Q19" s="26">
        <f>SUM($D$19*$J$19)</f>
        <v>162.40639999999999</v>
      </c>
      <c r="R19" s="26">
        <f>SUM(Q19*1)</f>
        <v>162.40639999999999</v>
      </c>
      <c r="S19" s="26">
        <f>SUM($D$19*$J$19)</f>
        <v>162.40639999999999</v>
      </c>
      <c r="T19" s="26">
        <f>SUM(S19*1)</f>
        <v>162.40639999999999</v>
      </c>
      <c r="U19" s="26">
        <f>SUM($D$19*$J$19)</f>
        <v>162.40639999999999</v>
      </c>
      <c r="V19" s="26">
        <f>SUM(U19*1)</f>
        <v>162.40639999999999</v>
      </c>
      <c r="W19" s="26">
        <f>SUM($D$19*$J$19)</f>
        <v>162.40639999999999</v>
      </c>
      <c r="X19" s="27">
        <f>SUM(W19*1)</f>
        <v>162.40639999999999</v>
      </c>
    </row>
    <row r="20" spans="1:25" s="48" customFormat="1" ht="27" thickBot="1" x14ac:dyDescent="0.3">
      <c r="A20" s="60"/>
      <c r="B20" s="30"/>
      <c r="C20" s="30"/>
      <c r="D20" s="42" t="s">
        <v>50</v>
      </c>
      <c r="E20" s="42"/>
      <c r="F20" s="42"/>
      <c r="G20" s="32"/>
      <c r="H20" s="32"/>
      <c r="I20" s="44" t="s">
        <v>44</v>
      </c>
      <c r="J20" s="153" t="s">
        <v>44</v>
      </c>
      <c r="K20" s="45"/>
      <c r="L20" s="45"/>
      <c r="M20" s="45"/>
      <c r="N20" s="45"/>
      <c r="O20" s="46"/>
      <c r="P20" s="35"/>
      <c r="Q20" s="47"/>
      <c r="R20" s="35"/>
      <c r="S20" s="35"/>
      <c r="T20" s="35"/>
      <c r="U20" s="35"/>
      <c r="V20" s="35"/>
      <c r="W20" s="35"/>
      <c r="X20" s="36"/>
    </row>
    <row r="21" spans="1:25" s="28" customFormat="1" ht="78.75" x14ac:dyDescent="0.25">
      <c r="A21" s="37" t="s">
        <v>51</v>
      </c>
      <c r="B21" s="38" t="s">
        <v>52</v>
      </c>
      <c r="C21" s="38" t="s">
        <v>53</v>
      </c>
      <c r="D21" s="40">
        <v>100</v>
      </c>
      <c r="E21" s="61"/>
      <c r="F21" s="61"/>
      <c r="G21" s="40"/>
      <c r="H21" s="40"/>
      <c r="I21" s="26">
        <v>2.97</v>
      </c>
      <c r="J21" s="152">
        <v>3.77</v>
      </c>
      <c r="K21" s="26"/>
      <c r="L21" s="41"/>
      <c r="M21" s="41"/>
      <c r="N21" s="41"/>
      <c r="O21" s="25">
        <f>SUM($D$21*$J$21)</f>
        <v>377</v>
      </c>
      <c r="P21" s="26">
        <f>SUM(O21*0.9)</f>
        <v>339.3</v>
      </c>
      <c r="Q21" s="26">
        <f>SUM($D$21*$J$21)</f>
        <v>377</v>
      </c>
      <c r="R21" s="26">
        <f>SUM(Q21*0.9)</f>
        <v>339.3</v>
      </c>
      <c r="S21" s="26">
        <f>SUM($D$21*$J$21)</f>
        <v>377</v>
      </c>
      <c r="T21" s="26">
        <f>SUM(S21*0.9)</f>
        <v>339.3</v>
      </c>
      <c r="U21" s="26">
        <f>SUM($D$21*$J$21)</f>
        <v>377</v>
      </c>
      <c r="V21" s="26">
        <f>SUM(U21*0.9)</f>
        <v>339.3</v>
      </c>
      <c r="W21" s="26">
        <f>SUM($D$21*$J$21)</f>
        <v>377</v>
      </c>
      <c r="X21" s="27">
        <f>SUM(W21*0.9)</f>
        <v>339.3</v>
      </c>
    </row>
    <row r="22" spans="1:25" s="48" customFormat="1" ht="27" thickBot="1" x14ac:dyDescent="0.3">
      <c r="A22" s="62"/>
      <c r="B22" s="63"/>
      <c r="C22" s="63"/>
      <c r="D22" s="42" t="s">
        <v>54</v>
      </c>
      <c r="E22" s="64"/>
      <c r="F22" s="64"/>
      <c r="G22" s="64"/>
      <c r="H22" s="64"/>
      <c r="I22" s="44" t="s">
        <v>55</v>
      </c>
      <c r="J22" s="153" t="s">
        <v>55</v>
      </c>
      <c r="K22" s="45"/>
      <c r="L22" s="45"/>
      <c r="M22" s="45"/>
      <c r="N22" s="45"/>
      <c r="O22" s="34"/>
      <c r="P22" s="47"/>
      <c r="Q22" s="47"/>
      <c r="R22" s="47"/>
      <c r="S22" s="47"/>
      <c r="T22" s="47"/>
      <c r="U22" s="47"/>
      <c r="V22" s="47"/>
      <c r="W22" s="47"/>
      <c r="X22" s="65"/>
    </row>
    <row r="23" spans="1:25" s="28" customFormat="1" ht="94.5" x14ac:dyDescent="0.25">
      <c r="A23" s="37" t="s">
        <v>56</v>
      </c>
      <c r="B23" s="38" t="s">
        <v>57</v>
      </c>
      <c r="C23" s="39" t="s">
        <v>58</v>
      </c>
      <c r="D23" s="40">
        <f>1.182/12</f>
        <v>9.849999999999999E-2</v>
      </c>
      <c r="E23" s="61"/>
      <c r="F23" s="61"/>
      <c r="G23" s="40"/>
      <c r="H23" s="40"/>
      <c r="I23" s="26">
        <v>823.08</v>
      </c>
      <c r="J23" s="152">
        <v>816.21</v>
      </c>
      <c r="K23" s="41"/>
      <c r="L23" s="41"/>
      <c r="M23" s="41"/>
      <c r="N23" s="41"/>
      <c r="O23" s="25">
        <f>SUM($D$23*$J$23)</f>
        <v>80.396684999999991</v>
      </c>
      <c r="P23" s="26">
        <f>SUM(O23*1)</f>
        <v>80.396684999999991</v>
      </c>
      <c r="Q23" s="26">
        <f>SUM($D$23*$J$23)</f>
        <v>80.396684999999991</v>
      </c>
      <c r="R23" s="26">
        <f>SUM(Q23*1)</f>
        <v>80.396684999999991</v>
      </c>
      <c r="S23" s="26">
        <f>SUM($D$23*$J$23)</f>
        <v>80.396684999999991</v>
      </c>
      <c r="T23" s="26">
        <f>SUM(S23*1)</f>
        <v>80.396684999999991</v>
      </c>
      <c r="U23" s="26">
        <f>SUM($D$23*$J$23)</f>
        <v>80.396684999999991</v>
      </c>
      <c r="V23" s="26">
        <f>SUM(U23*1)</f>
        <v>80.396684999999991</v>
      </c>
      <c r="W23" s="26">
        <f>SUM($D$23*$J$23)</f>
        <v>80.396684999999991</v>
      </c>
      <c r="X23" s="27">
        <f>SUM(W23*1)</f>
        <v>80.396684999999991</v>
      </c>
    </row>
    <row r="24" spans="1:25" s="48" customFormat="1" ht="16.5" thickBot="1" x14ac:dyDescent="0.3">
      <c r="A24" s="66"/>
      <c r="B24" s="67"/>
      <c r="C24" s="67"/>
      <c r="D24" s="42" t="s">
        <v>59</v>
      </c>
      <c r="E24" s="64"/>
      <c r="F24" s="64"/>
      <c r="G24" s="64"/>
      <c r="H24" s="64"/>
      <c r="I24" s="44" t="s">
        <v>60</v>
      </c>
      <c r="J24" s="153" t="s">
        <v>60</v>
      </c>
      <c r="K24" s="45"/>
      <c r="L24" s="45"/>
      <c r="M24" s="45"/>
      <c r="N24" s="45"/>
      <c r="O24" s="46"/>
      <c r="P24" s="47"/>
      <c r="Q24" s="47"/>
      <c r="R24" s="47"/>
      <c r="S24" s="47"/>
      <c r="T24" s="47"/>
      <c r="U24" s="47"/>
      <c r="V24" s="47"/>
      <c r="W24" s="47"/>
      <c r="X24" s="65"/>
    </row>
    <row r="25" spans="1:25" s="48" customFormat="1" ht="16.5" thickBot="1" x14ac:dyDescent="0.3">
      <c r="A25" s="155"/>
      <c r="B25" s="156"/>
      <c r="C25" s="67"/>
      <c r="D25" s="157"/>
      <c r="E25" s="68"/>
      <c r="F25" s="68"/>
      <c r="G25" s="68"/>
      <c r="H25" s="68"/>
      <c r="I25" s="158"/>
      <c r="J25" s="159"/>
      <c r="K25" s="160"/>
      <c r="L25" s="160"/>
      <c r="M25" s="160"/>
      <c r="N25" s="160"/>
      <c r="O25" s="161"/>
      <c r="P25" s="162"/>
      <c r="Q25" s="162"/>
      <c r="R25" s="162"/>
      <c r="S25" s="162"/>
      <c r="T25" s="162"/>
      <c r="U25" s="162"/>
      <c r="V25" s="162"/>
      <c r="W25" s="162"/>
      <c r="X25" s="163"/>
    </row>
    <row r="26" spans="1:25" s="28" customFormat="1" ht="16.5" thickBot="1" x14ac:dyDescent="0.3">
      <c r="A26" s="37" t="s">
        <v>111</v>
      </c>
      <c r="B26" s="38"/>
      <c r="C26" s="67" t="s">
        <v>112</v>
      </c>
      <c r="D26" s="40">
        <f>SUM(133303.58*2)</f>
        <v>266607.15999999997</v>
      </c>
      <c r="E26" s="61"/>
      <c r="F26" s="61"/>
      <c r="G26" s="40"/>
      <c r="H26" s="40"/>
      <c r="I26" s="26">
        <v>823.08</v>
      </c>
      <c r="J26" s="152">
        <v>297</v>
      </c>
      <c r="K26" s="41">
        <v>412</v>
      </c>
      <c r="L26" s="41">
        <v>487</v>
      </c>
      <c r="M26" s="41">
        <v>535</v>
      </c>
      <c r="N26" s="41">
        <v>535</v>
      </c>
      <c r="O26" s="25">
        <f>SUM($D$26/J26)</f>
        <v>897.66720538720529</v>
      </c>
      <c r="P26" s="26"/>
      <c r="Q26" s="25">
        <f>SUM($D$26/K26)</f>
        <v>647.10475728155336</v>
      </c>
      <c r="R26" s="26"/>
      <c r="S26" s="25">
        <f>SUM($D$26/L26)</f>
        <v>547.44796714579047</v>
      </c>
      <c r="T26" s="26"/>
      <c r="U26" s="25">
        <f>SUM($D$26/M26)</f>
        <v>498.33114018691583</v>
      </c>
      <c r="V26" s="26"/>
      <c r="W26" s="25">
        <f>SUM($D$26/N26)</f>
        <v>498.33114018691583</v>
      </c>
      <c r="X26" s="27"/>
      <c r="Y26" s="28">
        <f>(O26+Q26+S26+U26+W26)/5</f>
        <v>617.77644203767613</v>
      </c>
    </row>
    <row r="27" spans="1:25" s="48" customFormat="1" ht="16.5" thickBot="1" x14ac:dyDescent="0.3">
      <c r="A27" s="66"/>
      <c r="B27" s="67"/>
      <c r="C27" s="67"/>
      <c r="D27" s="42" t="s">
        <v>113</v>
      </c>
      <c r="E27" s="64"/>
      <c r="F27" s="64"/>
      <c r="G27" s="64"/>
      <c r="H27" s="64"/>
      <c r="I27" s="44" t="s">
        <v>60</v>
      </c>
      <c r="J27" s="153" t="s">
        <v>114</v>
      </c>
      <c r="K27" s="45"/>
      <c r="L27" s="45"/>
      <c r="M27" s="45"/>
      <c r="N27" s="45"/>
      <c r="O27" s="46"/>
      <c r="P27" s="47"/>
      <c r="Q27" s="47"/>
      <c r="R27" s="47"/>
      <c r="S27" s="47"/>
      <c r="T27" s="47"/>
      <c r="U27" s="47"/>
      <c r="V27" s="47"/>
      <c r="W27" s="47"/>
      <c r="X27" s="65"/>
    </row>
    <row r="28" spans="1:25" s="48" customFormat="1" ht="15.75" x14ac:dyDescent="0.25">
      <c r="A28" s="164"/>
      <c r="B28" s="165"/>
      <c r="C28" s="164"/>
      <c r="D28" s="157"/>
      <c r="E28" s="68"/>
      <c r="F28" s="68"/>
      <c r="G28" s="68"/>
      <c r="H28" s="68"/>
      <c r="I28" s="158"/>
      <c r="J28" s="159"/>
      <c r="K28" s="160"/>
      <c r="L28" s="160"/>
      <c r="M28" s="160"/>
      <c r="N28" s="160"/>
      <c r="O28" s="161"/>
      <c r="P28" s="162"/>
      <c r="Q28" s="162"/>
      <c r="R28" s="162"/>
      <c r="S28" s="162"/>
      <c r="T28" s="162"/>
      <c r="U28" s="162"/>
      <c r="V28" s="162"/>
      <c r="W28" s="162"/>
      <c r="X28" s="166"/>
    </row>
    <row r="29" spans="1:25" s="48" customFormat="1" ht="15.75" x14ac:dyDescent="0.25">
      <c r="A29" s="164"/>
      <c r="B29" s="165"/>
      <c r="C29" s="164"/>
      <c r="D29" s="157"/>
      <c r="E29" s="68"/>
      <c r="F29" s="68"/>
      <c r="G29" s="68"/>
      <c r="H29" s="68"/>
      <c r="I29" s="158"/>
      <c r="J29" s="159"/>
      <c r="K29" s="160"/>
      <c r="L29" s="160"/>
      <c r="M29" s="160"/>
      <c r="N29" s="160"/>
      <c r="O29" s="161"/>
      <c r="P29" s="162"/>
      <c r="Q29" s="162"/>
      <c r="R29" s="162"/>
      <c r="S29" s="162"/>
      <c r="T29" s="162"/>
      <c r="U29" s="162"/>
      <c r="V29" s="162"/>
      <c r="W29" s="162"/>
      <c r="X29" s="166"/>
    </row>
    <row r="30" spans="1:25" s="48" customFormat="1" ht="15.75" x14ac:dyDescent="0.25">
      <c r="A30" s="164"/>
      <c r="B30" s="165"/>
      <c r="C30" s="164"/>
      <c r="D30" s="157"/>
      <c r="E30" s="68"/>
      <c r="F30" s="68"/>
      <c r="G30" s="68"/>
      <c r="H30" s="68"/>
      <c r="I30" s="158"/>
      <c r="J30" s="159"/>
      <c r="K30" s="160"/>
      <c r="L30" s="160"/>
      <c r="M30" s="160"/>
      <c r="N30" s="160"/>
      <c r="O30" s="161"/>
      <c r="P30" s="162"/>
      <c r="Q30" s="162"/>
      <c r="R30" s="162"/>
      <c r="S30" s="162"/>
      <c r="T30" s="162"/>
      <c r="U30" s="162"/>
      <c r="V30" s="162"/>
      <c r="W30" s="162"/>
      <c r="X30" s="166"/>
    </row>
    <row r="31" spans="1:25" s="48" customFormat="1" ht="15.75" x14ac:dyDescent="0.25">
      <c r="A31" s="164"/>
      <c r="B31" s="165"/>
      <c r="C31" s="164"/>
      <c r="D31" s="157"/>
      <c r="E31" s="68"/>
      <c r="F31" s="68"/>
      <c r="G31" s="68"/>
      <c r="H31" s="68"/>
      <c r="I31" s="158"/>
      <c r="J31" s="159"/>
      <c r="K31" s="160"/>
      <c r="L31" s="160"/>
      <c r="M31" s="160"/>
      <c r="N31" s="160"/>
      <c r="O31" s="161"/>
      <c r="P31" s="162"/>
      <c r="Q31" s="162"/>
      <c r="R31" s="162"/>
      <c r="S31" s="162"/>
      <c r="T31" s="162"/>
      <c r="U31" s="162"/>
      <c r="V31" s="162"/>
      <c r="W31" s="162"/>
      <c r="X31" s="166"/>
    </row>
    <row r="32" spans="1:25" s="48" customFormat="1" ht="15.75" x14ac:dyDescent="0.25">
      <c r="A32" s="164"/>
      <c r="B32" s="165"/>
      <c r="C32" s="164"/>
      <c r="D32" s="157"/>
      <c r="E32" s="68"/>
      <c r="F32" s="68"/>
      <c r="G32" s="68"/>
      <c r="H32" s="68"/>
      <c r="I32" s="158"/>
      <c r="J32" s="159"/>
      <c r="K32" s="160"/>
      <c r="L32" s="160"/>
      <c r="M32" s="160"/>
      <c r="N32" s="160"/>
      <c r="O32" s="161"/>
      <c r="P32" s="162"/>
      <c r="Q32" s="162"/>
      <c r="R32" s="162"/>
      <c r="S32" s="162"/>
      <c r="T32" s="162"/>
      <c r="U32" s="162"/>
      <c r="V32" s="162"/>
      <c r="W32" s="162"/>
      <c r="X32" s="166"/>
    </row>
    <row r="33" spans="1:24" s="48" customFormat="1" ht="15.75" x14ac:dyDescent="0.25">
      <c r="A33" s="164"/>
      <c r="B33" s="165"/>
      <c r="C33" s="164"/>
      <c r="D33" s="157"/>
      <c r="E33" s="68"/>
      <c r="F33" s="68"/>
      <c r="G33" s="68"/>
      <c r="H33" s="68"/>
      <c r="I33" s="158"/>
      <c r="J33" s="159"/>
      <c r="K33" s="160"/>
      <c r="L33" s="160"/>
      <c r="M33" s="160"/>
      <c r="N33" s="160"/>
      <c r="O33" s="161"/>
      <c r="P33" s="162"/>
      <c r="Q33" s="162"/>
      <c r="R33" s="162"/>
      <c r="S33" s="162"/>
      <c r="T33" s="162"/>
      <c r="U33" s="162"/>
      <c r="V33" s="162"/>
      <c r="W33" s="162"/>
      <c r="X33" s="166"/>
    </row>
    <row r="34" spans="1:24" s="48" customFormat="1" ht="15.75" x14ac:dyDescent="0.25">
      <c r="A34" s="164"/>
      <c r="B34" s="165"/>
      <c r="C34" s="164"/>
      <c r="D34" s="157"/>
      <c r="E34" s="68"/>
      <c r="F34" s="68"/>
      <c r="G34" s="68"/>
      <c r="H34" s="68"/>
      <c r="I34" s="158"/>
      <c r="J34" s="159"/>
      <c r="K34" s="160"/>
      <c r="L34" s="160"/>
      <c r="M34" s="160"/>
      <c r="N34" s="160"/>
      <c r="O34" s="161"/>
      <c r="P34" s="162"/>
      <c r="Q34" s="162"/>
      <c r="R34" s="162"/>
      <c r="S34" s="162"/>
      <c r="T34" s="162"/>
      <c r="U34" s="162"/>
      <c r="V34" s="162"/>
      <c r="W34" s="162"/>
      <c r="X34" s="166"/>
    </row>
    <row r="35" spans="1:24" s="48" customFormat="1" ht="15.75" x14ac:dyDescent="0.25">
      <c r="A35" s="164"/>
      <c r="B35" s="165"/>
      <c r="C35" s="164"/>
      <c r="D35" s="157"/>
      <c r="E35" s="68"/>
      <c r="F35" s="68"/>
      <c r="G35" s="68"/>
      <c r="H35" s="68"/>
      <c r="I35" s="158"/>
      <c r="J35" s="159"/>
      <c r="K35" s="160"/>
      <c r="L35" s="160"/>
      <c r="M35" s="160"/>
      <c r="N35" s="160"/>
      <c r="O35" s="161"/>
      <c r="P35" s="162"/>
      <c r="Q35" s="162"/>
      <c r="R35" s="162"/>
      <c r="S35" s="162"/>
      <c r="T35" s="162"/>
      <c r="U35" s="162"/>
      <c r="V35" s="162"/>
      <c r="W35" s="162"/>
      <c r="X35" s="166"/>
    </row>
    <row r="36" spans="1:24" s="74" customFormat="1" ht="15.75" x14ac:dyDescent="0.25">
      <c r="A36" s="68" t="s">
        <v>61</v>
      </c>
      <c r="B36" s="222" t="s">
        <v>62</v>
      </c>
      <c r="C36" s="223"/>
      <c r="D36" s="69"/>
      <c r="E36" s="69"/>
      <c r="F36" s="69"/>
      <c r="G36" s="69"/>
      <c r="H36" s="69"/>
      <c r="I36" s="70"/>
      <c r="J36" s="70"/>
      <c r="K36" s="71"/>
      <c r="L36" s="71"/>
      <c r="M36" s="71"/>
      <c r="N36" s="71"/>
      <c r="O36" s="167">
        <f>SUM(O9:O27)</f>
        <v>2927.3721031872055</v>
      </c>
      <c r="P36" s="72"/>
      <c r="Q36" s="167">
        <f t="shared" ref="Q36:W36" si="0">SUM(Q9:Q27)</f>
        <v>2533.9929684815534</v>
      </c>
      <c r="R36" s="72"/>
      <c r="S36" s="167">
        <f t="shared" si="0"/>
        <v>2665.5907153457902</v>
      </c>
      <c r="T36" s="72"/>
      <c r="U36" s="167">
        <f t="shared" si="0"/>
        <v>2578.8060653869161</v>
      </c>
      <c r="V36" s="72"/>
      <c r="W36" s="167">
        <f t="shared" si="0"/>
        <v>2578.8060653869161</v>
      </c>
      <c r="X36" s="72"/>
    </row>
    <row r="37" spans="1:24" s="74" customFormat="1" ht="15.75" x14ac:dyDescent="0.25">
      <c r="A37" s="75" t="s">
        <v>63</v>
      </c>
      <c r="B37" s="76"/>
      <c r="C37" s="77"/>
      <c r="D37" s="78"/>
      <c r="E37" s="78"/>
      <c r="F37" s="78"/>
      <c r="G37" s="78"/>
      <c r="H37" s="78"/>
      <c r="I37" s="79"/>
      <c r="J37" s="79"/>
      <c r="K37" s="80"/>
      <c r="L37" s="80"/>
      <c r="M37" s="80"/>
      <c r="N37" s="80"/>
      <c r="O37" s="81">
        <f>O36-O9</f>
        <v>2861.7145111872055</v>
      </c>
      <c r="P37" s="82"/>
      <c r="Q37" s="82">
        <f>Q36-Q9</f>
        <v>2470.4999124815536</v>
      </c>
      <c r="R37" s="82"/>
      <c r="S37" s="82">
        <f>S36-S9</f>
        <v>2597.7685873457904</v>
      </c>
      <c r="T37" s="82"/>
      <c r="U37" s="82">
        <f>U36-U9</f>
        <v>2512.426961386916</v>
      </c>
      <c r="V37" s="82"/>
      <c r="W37" s="82">
        <f>W36-W9</f>
        <v>2512.426961386916</v>
      </c>
      <c r="X37" s="82"/>
    </row>
    <row r="38" spans="1:24" s="74" customFormat="1" ht="15.75" x14ac:dyDescent="0.25">
      <c r="A38" s="83" t="s">
        <v>64</v>
      </c>
      <c r="B38" s="224"/>
      <c r="C38" s="224"/>
      <c r="D38" s="84"/>
      <c r="E38" s="84"/>
      <c r="F38" s="84"/>
      <c r="G38" s="84"/>
      <c r="H38" s="84"/>
      <c r="I38" s="85"/>
      <c r="J38" s="85"/>
      <c r="K38" s="86"/>
      <c r="L38" s="86"/>
      <c r="M38" s="86"/>
      <c r="N38" s="86"/>
      <c r="O38" s="81">
        <f t="shared" ref="O38:W38" si="1">O36-O37</f>
        <v>65.657592000000022</v>
      </c>
      <c r="P38" s="82"/>
      <c r="Q38" s="82">
        <f t="shared" si="1"/>
        <v>63.493055999999797</v>
      </c>
      <c r="R38" s="82"/>
      <c r="S38" s="82">
        <f t="shared" si="1"/>
        <v>67.822127999999793</v>
      </c>
      <c r="T38" s="82"/>
      <c r="U38" s="82">
        <f t="shared" si="1"/>
        <v>66.379104000000098</v>
      </c>
      <c r="V38" s="82"/>
      <c r="W38" s="82">
        <f t="shared" si="1"/>
        <v>66.379104000000098</v>
      </c>
      <c r="X38" s="82"/>
    </row>
    <row r="39" spans="1:24" ht="20.25" x14ac:dyDescent="0.3">
      <c r="A39" s="2"/>
      <c r="B39" s="2"/>
      <c r="C39" s="2"/>
      <c r="D39" s="2"/>
      <c r="E39" s="2"/>
      <c r="F39" s="2"/>
      <c r="G39" s="2"/>
      <c r="H39" s="2"/>
      <c r="K39" s="4"/>
      <c r="L39" s="4"/>
      <c r="M39" s="4"/>
      <c r="N39" s="4"/>
      <c r="O39" s="87"/>
      <c r="P39" s="88"/>
      <c r="Q39" s="88"/>
      <c r="R39" s="88"/>
      <c r="S39" s="88"/>
      <c r="T39" s="88"/>
      <c r="U39" s="88"/>
      <c r="V39" s="88"/>
      <c r="W39" s="88"/>
      <c r="X39" s="88"/>
    </row>
    <row r="40" spans="1:24" s="92" customFormat="1" ht="78.75" x14ac:dyDescent="0.25">
      <c r="A40" s="75" t="s">
        <v>65</v>
      </c>
      <c r="B40" s="224" t="s">
        <v>66</v>
      </c>
      <c r="C40" s="224"/>
      <c r="D40" s="89"/>
      <c r="E40" s="89"/>
      <c r="F40" s="89"/>
      <c r="G40" s="89"/>
      <c r="H40" s="89"/>
      <c r="I40" s="85"/>
      <c r="J40" s="85"/>
      <c r="K40" s="86"/>
      <c r="L40" s="86"/>
      <c r="M40" s="86"/>
      <c r="N40" s="86"/>
      <c r="O40" s="90">
        <f>O36-O38</f>
        <v>2861.7145111872055</v>
      </c>
      <c r="P40" s="91">
        <f t="shared" ref="P40:X40" si="2">P36-P38</f>
        <v>0</v>
      </c>
      <c r="Q40" s="91">
        <f>Q36-Q38</f>
        <v>2470.4999124815536</v>
      </c>
      <c r="R40" s="91">
        <f t="shared" si="2"/>
        <v>0</v>
      </c>
      <c r="S40" s="91">
        <f t="shared" si="2"/>
        <v>2597.7685873457904</v>
      </c>
      <c r="T40" s="91">
        <f t="shared" si="2"/>
        <v>0</v>
      </c>
      <c r="U40" s="91">
        <f t="shared" si="2"/>
        <v>2512.426961386916</v>
      </c>
      <c r="V40" s="91">
        <f t="shared" si="2"/>
        <v>0</v>
      </c>
      <c r="W40" s="91">
        <f t="shared" si="2"/>
        <v>2512.426961386916</v>
      </c>
      <c r="X40" s="91">
        <f t="shared" si="2"/>
        <v>0</v>
      </c>
    </row>
    <row r="41" spans="1:24" s="98" customFormat="1" ht="20.25" outlineLevel="1" x14ac:dyDescent="0.3">
      <c r="A41" s="93"/>
      <c r="B41" s="93"/>
      <c r="C41" s="94"/>
      <c r="D41" s="93"/>
      <c r="E41" s="93"/>
      <c r="F41" s="93"/>
      <c r="G41" s="93"/>
      <c r="H41" s="93"/>
      <c r="I41" s="95"/>
      <c r="J41" s="95"/>
      <c r="K41" s="96"/>
      <c r="L41" s="96"/>
      <c r="M41" s="96"/>
      <c r="N41" s="96"/>
      <c r="O41" s="87"/>
      <c r="P41" s="88"/>
      <c r="Q41" s="97"/>
      <c r="R41" s="97"/>
      <c r="S41" s="97"/>
      <c r="T41" s="97"/>
      <c r="U41" s="97"/>
      <c r="V41" s="97"/>
      <c r="W41" s="97"/>
      <c r="X41" s="97"/>
    </row>
    <row r="42" spans="1:24" ht="18.75" outlineLevel="1" x14ac:dyDescent="0.25">
      <c r="A42" s="2"/>
      <c r="B42" s="99" t="s">
        <v>67</v>
      </c>
      <c r="C42" s="2"/>
      <c r="D42" s="2"/>
      <c r="E42" s="2"/>
      <c r="F42" s="2"/>
      <c r="G42" s="2"/>
      <c r="H42" s="2"/>
      <c r="I42" s="202"/>
      <c r="J42" s="202"/>
      <c r="K42" s="202"/>
      <c r="L42" s="202"/>
      <c r="M42" s="202"/>
      <c r="N42" s="202"/>
      <c r="O42" s="203"/>
      <c r="P42" s="203"/>
      <c r="Q42" s="204"/>
      <c r="R42" s="204"/>
      <c r="S42" s="204"/>
      <c r="T42" s="204"/>
      <c r="U42" s="204"/>
      <c r="V42" s="204"/>
      <c r="W42" s="204"/>
      <c r="X42" s="204"/>
    </row>
    <row r="43" spans="1:24" ht="18.75" outlineLevel="1" x14ac:dyDescent="0.3">
      <c r="A43" s="93" t="s">
        <v>68</v>
      </c>
      <c r="B43" s="100" t="s">
        <v>69</v>
      </c>
      <c r="C43" s="100" t="s">
        <v>70</v>
      </c>
      <c r="D43" s="2"/>
      <c r="E43" s="2"/>
      <c r="F43" s="2"/>
      <c r="G43" s="2"/>
      <c r="H43" s="2"/>
      <c r="I43" s="168"/>
      <c r="J43" s="220"/>
      <c r="K43" s="220"/>
      <c r="L43" s="220"/>
      <c r="M43" s="220"/>
      <c r="N43" s="220"/>
      <c r="O43" s="220"/>
      <c r="P43" s="169"/>
      <c r="Q43" s="169"/>
      <c r="R43" s="169"/>
      <c r="S43" s="169"/>
      <c r="T43" s="169"/>
      <c r="U43" s="169"/>
      <c r="V43" s="169"/>
      <c r="W43" s="169"/>
      <c r="X43" s="169"/>
    </row>
    <row r="44" spans="1:24" ht="18.75" outlineLevel="1" x14ac:dyDescent="0.3">
      <c r="A44" s="225" t="s">
        <v>71</v>
      </c>
      <c r="B44" s="219" t="s">
        <v>72</v>
      </c>
      <c r="C44" s="101" t="s">
        <v>73</v>
      </c>
      <c r="D44" s="2"/>
      <c r="E44" s="102">
        <f>72.88*0.91*0.165</f>
        <v>10.942931999999999</v>
      </c>
      <c r="F44" s="2"/>
      <c r="G44" s="2"/>
      <c r="H44" s="2"/>
      <c r="I44" s="168"/>
      <c r="J44" s="168"/>
      <c r="K44" s="170"/>
      <c r="L44" s="170"/>
      <c r="M44" s="170"/>
      <c r="N44" s="172"/>
      <c r="O44" s="173"/>
      <c r="P44" s="169"/>
      <c r="Q44" s="169"/>
      <c r="R44" s="169"/>
      <c r="S44" s="169"/>
      <c r="T44" s="169"/>
      <c r="U44" s="169"/>
      <c r="V44" s="169"/>
      <c r="W44" s="169"/>
      <c r="X44" s="169"/>
    </row>
    <row r="45" spans="1:24" ht="18.75" outlineLevel="1" x14ac:dyDescent="0.3">
      <c r="A45" s="226"/>
      <c r="B45" s="218"/>
      <c r="C45" s="103" t="s">
        <v>74</v>
      </c>
      <c r="D45" s="2"/>
      <c r="E45" s="102">
        <f>72.88*0.88*0.165</f>
        <v>10.582176</v>
      </c>
      <c r="F45" s="2"/>
      <c r="G45" s="2"/>
      <c r="H45" s="2"/>
      <c r="I45" s="168"/>
      <c r="J45" s="168"/>
      <c r="K45" s="170"/>
      <c r="L45" s="170"/>
      <c r="M45" s="170"/>
      <c r="N45" s="172"/>
      <c r="O45" s="173"/>
      <c r="P45" s="169"/>
      <c r="Q45" s="169"/>
      <c r="R45" s="169"/>
      <c r="S45" s="169"/>
      <c r="T45" s="169"/>
      <c r="U45" s="169"/>
      <c r="V45" s="169"/>
      <c r="W45" s="169"/>
      <c r="X45" s="169"/>
    </row>
    <row r="46" spans="1:24" ht="18.75" outlineLevel="1" x14ac:dyDescent="0.3">
      <c r="A46" s="226"/>
      <c r="B46" s="218"/>
      <c r="C46" s="103" t="s">
        <v>75</v>
      </c>
      <c r="D46" s="2"/>
      <c r="E46" s="102">
        <f>72.88*0.94*0.165</f>
        <v>11.303687999999999</v>
      </c>
      <c r="F46" s="2"/>
      <c r="G46" s="2"/>
      <c r="H46" s="2"/>
      <c r="I46" s="168"/>
      <c r="J46" s="168"/>
      <c r="K46" s="170"/>
      <c r="L46" s="170"/>
      <c r="M46" s="170"/>
      <c r="N46" s="124"/>
      <c r="O46" s="173"/>
      <c r="P46" s="169"/>
      <c r="Q46" s="169"/>
      <c r="R46" s="169"/>
      <c r="S46" s="169"/>
      <c r="T46" s="169"/>
      <c r="U46" s="169"/>
      <c r="V46" s="169"/>
      <c r="W46" s="169"/>
      <c r="X46" s="169"/>
    </row>
    <row r="47" spans="1:24" ht="18" customHeight="1" outlineLevel="1" x14ac:dyDescent="0.3">
      <c r="A47" s="226"/>
      <c r="B47" s="218"/>
      <c r="C47" s="103" t="s">
        <v>76</v>
      </c>
      <c r="D47" s="2"/>
      <c r="E47" s="102">
        <f>72.88*0.92*0.165</f>
        <v>11.063184</v>
      </c>
      <c r="F47" s="2"/>
      <c r="G47" s="2"/>
      <c r="H47" s="2"/>
      <c r="I47" s="168"/>
      <c r="J47" s="168"/>
      <c r="K47" s="170"/>
      <c r="L47" s="170"/>
      <c r="M47" s="170"/>
      <c r="N47" s="124"/>
      <c r="O47" s="173"/>
      <c r="P47" s="169"/>
      <c r="Q47" s="169"/>
      <c r="R47" s="169"/>
      <c r="S47" s="169"/>
      <c r="T47" s="169"/>
      <c r="U47" s="169"/>
      <c r="V47" s="169"/>
      <c r="W47" s="169"/>
      <c r="X47" s="169"/>
    </row>
    <row r="48" spans="1:24" ht="18" customHeight="1" outlineLevel="1" x14ac:dyDescent="0.2">
      <c r="A48" s="226"/>
      <c r="B48" s="218"/>
      <c r="C48" s="103" t="s">
        <v>77</v>
      </c>
      <c r="D48" s="2"/>
      <c r="E48" s="102">
        <f>72.88*0.92*0.165</f>
        <v>11.063184</v>
      </c>
      <c r="F48" s="2"/>
      <c r="G48" s="2"/>
      <c r="H48" s="2"/>
      <c r="I48" s="168"/>
      <c r="J48" s="168"/>
      <c r="K48" s="170"/>
      <c r="L48" s="170"/>
      <c r="M48" s="170"/>
      <c r="N48" s="200"/>
      <c r="O48" s="221"/>
      <c r="P48" s="198"/>
      <c r="Q48" s="198"/>
      <c r="R48" s="198"/>
      <c r="S48" s="198"/>
      <c r="T48" s="198"/>
      <c r="U48" s="198"/>
      <c r="V48" s="198"/>
      <c r="W48" s="198"/>
      <c r="X48" s="198"/>
    </row>
    <row r="49" spans="1:24" ht="18" customHeight="1" outlineLevel="1" x14ac:dyDescent="0.2">
      <c r="A49" s="110"/>
      <c r="B49" s="111"/>
      <c r="C49" s="111"/>
      <c r="D49" s="2"/>
      <c r="E49" s="112"/>
      <c r="F49" s="112"/>
      <c r="G49" s="2"/>
      <c r="H49" s="2"/>
      <c r="I49" s="168"/>
      <c r="J49" s="168"/>
      <c r="K49" s="171"/>
      <c r="L49" s="171"/>
      <c r="M49" s="171"/>
      <c r="N49" s="200"/>
      <c r="O49" s="221"/>
      <c r="P49" s="198"/>
      <c r="Q49" s="198"/>
      <c r="R49" s="198"/>
      <c r="S49" s="198"/>
      <c r="T49" s="198"/>
      <c r="U49" s="198"/>
      <c r="V49" s="198"/>
      <c r="W49" s="198"/>
      <c r="X49" s="198"/>
    </row>
    <row r="50" spans="1:24" ht="30" outlineLevel="1" x14ac:dyDescent="0.25">
      <c r="A50" s="114" t="s">
        <v>79</v>
      </c>
      <c r="B50" s="115" t="s">
        <v>80</v>
      </c>
      <c r="C50" s="111">
        <v>72.88</v>
      </c>
      <c r="D50" s="2" t="s">
        <v>81</v>
      </c>
      <c r="E50" s="117"/>
      <c r="F50" s="112"/>
      <c r="G50" s="2"/>
      <c r="H50" s="2"/>
      <c r="I50" s="249"/>
      <c r="J50" s="249"/>
      <c r="K50" s="249"/>
      <c r="L50" s="249"/>
      <c r="M50" s="249"/>
      <c r="N50" s="249"/>
      <c r="O50" s="99"/>
      <c r="P50" s="147"/>
      <c r="Q50" s="147"/>
      <c r="R50" s="147"/>
      <c r="S50" s="147"/>
      <c r="T50" s="147"/>
      <c r="U50" s="147"/>
      <c r="V50" s="147"/>
      <c r="W50" s="147"/>
      <c r="X50" s="147"/>
    </row>
    <row r="51" spans="1:24" ht="18" outlineLevel="1" x14ac:dyDescent="0.25">
      <c r="A51" s="119"/>
      <c r="B51" s="120"/>
      <c r="C51" s="111"/>
      <c r="D51" s="93" t="s">
        <v>82</v>
      </c>
      <c r="E51" s="112"/>
      <c r="F51" s="112"/>
      <c r="G51" s="2"/>
      <c r="H51" s="2"/>
      <c r="I51" s="104"/>
      <c r="J51" s="104"/>
      <c r="K51" s="105"/>
      <c r="L51" s="105"/>
      <c r="M51" s="105"/>
      <c r="N51" s="99"/>
      <c r="O51" s="99"/>
      <c r="P51" s="147"/>
      <c r="Q51" s="147"/>
      <c r="R51" s="147"/>
      <c r="S51" s="147"/>
      <c r="T51" s="147"/>
      <c r="U51" s="147"/>
      <c r="V51" s="147"/>
      <c r="W51" s="147"/>
      <c r="X51" s="147"/>
    </row>
    <row r="52" spans="1:24" ht="18.75" outlineLevel="1" x14ac:dyDescent="0.3">
      <c r="A52" s="210" t="s">
        <v>84</v>
      </c>
      <c r="B52" s="219" t="s">
        <v>85</v>
      </c>
      <c r="C52" s="121" t="s">
        <v>86</v>
      </c>
      <c r="D52" s="122"/>
      <c r="E52" s="112"/>
      <c r="F52" s="112"/>
      <c r="G52" s="2"/>
      <c r="H52" s="2"/>
      <c r="I52" s="104"/>
      <c r="J52" s="104"/>
      <c r="K52" s="105"/>
      <c r="L52" s="105"/>
      <c r="M52" s="105"/>
      <c r="N52" s="172"/>
      <c r="O52" s="173"/>
      <c r="P52" s="169"/>
      <c r="Q52" s="169"/>
      <c r="R52" s="169"/>
      <c r="S52" s="169"/>
      <c r="T52" s="169"/>
      <c r="U52" s="169"/>
      <c r="V52" s="169"/>
      <c r="W52" s="169"/>
      <c r="X52" s="169"/>
    </row>
    <row r="53" spans="1:24" ht="18.75" outlineLevel="1" x14ac:dyDescent="0.3">
      <c r="A53" s="218"/>
      <c r="B53" s="218"/>
      <c r="C53" s="121" t="s">
        <v>87</v>
      </c>
      <c r="D53" s="122"/>
      <c r="E53" s="112"/>
      <c r="F53" s="112"/>
      <c r="G53" s="2"/>
      <c r="H53" s="2"/>
      <c r="I53" s="104"/>
      <c r="J53" s="220"/>
      <c r="K53" s="220"/>
      <c r="L53" s="220"/>
      <c r="M53" s="220"/>
      <c r="N53" s="220"/>
      <c r="O53" s="220"/>
      <c r="P53" s="169"/>
      <c r="Q53" s="169"/>
      <c r="R53" s="169"/>
      <c r="S53" s="169"/>
      <c r="T53" s="169"/>
      <c r="U53" s="169"/>
      <c r="V53" s="169"/>
      <c r="W53" s="169"/>
      <c r="X53" s="169"/>
    </row>
    <row r="54" spans="1:24" ht="18" customHeight="1" outlineLevel="1" x14ac:dyDescent="0.3">
      <c r="A54" s="218"/>
      <c r="B54" s="218"/>
      <c r="C54" s="121" t="s">
        <v>88</v>
      </c>
      <c r="D54" s="122"/>
      <c r="E54" s="112"/>
      <c r="F54" s="112"/>
      <c r="G54" s="2"/>
      <c r="H54" s="2"/>
      <c r="I54" s="104"/>
      <c r="J54" s="168"/>
      <c r="K54" s="170"/>
      <c r="L54" s="170"/>
      <c r="M54" s="170"/>
      <c r="N54" s="124"/>
      <c r="O54" s="173"/>
      <c r="P54" s="169"/>
      <c r="Q54" s="169"/>
      <c r="R54" s="169"/>
      <c r="S54" s="169"/>
      <c r="T54" s="169"/>
      <c r="U54" s="169"/>
      <c r="V54" s="169"/>
      <c r="W54" s="169"/>
      <c r="X54" s="169"/>
    </row>
    <row r="55" spans="1:24" ht="18" customHeight="1" outlineLevel="1" x14ac:dyDescent="0.2">
      <c r="A55" s="218"/>
      <c r="B55" s="218"/>
      <c r="C55" s="121" t="s">
        <v>89</v>
      </c>
      <c r="D55" s="122"/>
      <c r="E55" s="112"/>
      <c r="F55" s="112"/>
      <c r="G55" s="2"/>
      <c r="H55" s="2"/>
      <c r="I55" s="174"/>
      <c r="J55" s="248"/>
      <c r="K55" s="248"/>
      <c r="L55" s="248"/>
      <c r="M55" s="248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</row>
    <row r="56" spans="1:24" ht="61.5" customHeight="1" outlineLevel="1" x14ac:dyDescent="0.3">
      <c r="A56" s="218"/>
      <c r="B56" s="218"/>
      <c r="C56" s="121" t="s">
        <v>90</v>
      </c>
      <c r="D56" s="122"/>
      <c r="E56" s="112"/>
      <c r="F56" s="112"/>
      <c r="G56" s="2"/>
      <c r="H56" s="2"/>
      <c r="I56" s="174"/>
      <c r="J56" s="248"/>
      <c r="K56" s="248"/>
      <c r="L56" s="248"/>
      <c r="M56" s="248"/>
      <c r="N56" s="172"/>
      <c r="O56" s="173"/>
      <c r="P56" s="169"/>
      <c r="Q56" s="169"/>
      <c r="R56" s="169"/>
      <c r="S56" s="169"/>
      <c r="T56" s="169"/>
      <c r="U56" s="169"/>
      <c r="V56" s="169"/>
      <c r="W56" s="169"/>
      <c r="X56" s="169"/>
    </row>
    <row r="57" spans="1:24" ht="23.25" outlineLevel="1" x14ac:dyDescent="0.3">
      <c r="A57" s="114" t="s">
        <v>91</v>
      </c>
      <c r="B57" s="111" t="s">
        <v>92</v>
      </c>
      <c r="C57" s="111">
        <v>0.16500000000000001</v>
      </c>
      <c r="D57" s="2"/>
      <c r="E57" s="112"/>
      <c r="F57" s="112"/>
      <c r="G57" s="2"/>
      <c r="H57" s="2"/>
      <c r="I57" s="174"/>
      <c r="J57" s="248"/>
      <c r="K57" s="248"/>
      <c r="L57" s="248"/>
      <c r="M57" s="248"/>
      <c r="N57" s="172"/>
      <c r="O57" s="173"/>
      <c r="P57" s="169"/>
      <c r="Q57" s="169"/>
      <c r="R57" s="169"/>
      <c r="S57" s="169"/>
      <c r="T57" s="169"/>
      <c r="U57" s="169"/>
      <c r="V57" s="169"/>
      <c r="W57" s="169"/>
      <c r="X57" s="169"/>
    </row>
    <row r="58" spans="1:24" ht="30" customHeight="1" outlineLevel="1" x14ac:dyDescent="0.3">
      <c r="A58" s="119"/>
      <c r="B58" s="111"/>
      <c r="C58" s="111"/>
      <c r="D58" s="2"/>
      <c r="E58" s="112"/>
      <c r="F58" s="112"/>
      <c r="G58" s="2"/>
      <c r="H58" s="2"/>
      <c r="I58" s="174"/>
      <c r="J58" s="248"/>
      <c r="K58" s="248"/>
      <c r="L58" s="248"/>
      <c r="M58" s="248"/>
      <c r="N58" s="124"/>
      <c r="O58" s="173"/>
      <c r="P58" s="169"/>
      <c r="Q58" s="169"/>
      <c r="R58" s="169"/>
      <c r="S58" s="169"/>
      <c r="T58" s="169"/>
      <c r="U58" s="169"/>
      <c r="V58" s="169"/>
      <c r="W58" s="169"/>
      <c r="X58" s="169"/>
    </row>
    <row r="59" spans="1:24" ht="23.25" x14ac:dyDescent="0.3">
      <c r="A59" s="114" t="s">
        <v>93</v>
      </c>
      <c r="B59" s="111" t="s">
        <v>94</v>
      </c>
      <c r="C59" s="111">
        <v>1</v>
      </c>
      <c r="D59" s="2"/>
      <c r="E59" s="112"/>
      <c r="F59" s="112"/>
      <c r="G59" s="2"/>
      <c r="H59" s="2"/>
      <c r="I59" s="174"/>
      <c r="J59" s="248"/>
      <c r="K59" s="248"/>
      <c r="L59" s="248"/>
      <c r="M59" s="248"/>
      <c r="N59" s="124"/>
      <c r="O59" s="173"/>
      <c r="P59" s="169"/>
      <c r="Q59" s="169"/>
      <c r="R59" s="169"/>
      <c r="S59" s="169"/>
      <c r="T59" s="169"/>
      <c r="U59" s="169"/>
      <c r="V59" s="169"/>
      <c r="W59" s="169"/>
      <c r="X59" s="169"/>
    </row>
    <row r="60" spans="1:24" ht="20.25" x14ac:dyDescent="0.2">
      <c r="A60" s="114"/>
      <c r="B60" s="111"/>
      <c r="C60" s="111"/>
      <c r="D60" s="2"/>
      <c r="E60" s="112"/>
      <c r="F60" s="112"/>
      <c r="G60" s="2"/>
      <c r="H60" s="2"/>
      <c r="I60" s="174"/>
      <c r="J60" s="248"/>
      <c r="K60" s="248"/>
      <c r="L60" s="248"/>
      <c r="M60" s="248"/>
      <c r="N60" s="200"/>
      <c r="O60" s="221"/>
      <c r="P60" s="198"/>
      <c r="Q60" s="198"/>
      <c r="R60" s="198"/>
      <c r="S60" s="198"/>
      <c r="T60" s="198"/>
      <c r="U60" s="198"/>
      <c r="V60" s="198"/>
      <c r="W60" s="198"/>
      <c r="X60" s="198"/>
    </row>
    <row r="61" spans="1:24" ht="18.75" customHeight="1" x14ac:dyDescent="0.2">
      <c r="A61" s="119"/>
      <c r="B61" s="111"/>
      <c r="C61" s="111"/>
      <c r="D61" s="2"/>
      <c r="E61" s="112"/>
      <c r="F61" s="112"/>
      <c r="G61" s="2"/>
      <c r="H61" s="2"/>
      <c r="J61" s="248"/>
      <c r="K61" s="248"/>
      <c r="L61" s="248"/>
      <c r="M61" s="248"/>
      <c r="N61" s="200"/>
      <c r="O61" s="221"/>
      <c r="P61" s="198"/>
      <c r="Q61" s="198"/>
      <c r="R61" s="198"/>
      <c r="S61" s="198"/>
      <c r="T61" s="198"/>
      <c r="U61" s="198"/>
      <c r="V61" s="198"/>
      <c r="W61" s="198"/>
      <c r="X61" s="198"/>
    </row>
    <row r="62" spans="1:24" ht="23.25" x14ac:dyDescent="0.3">
      <c r="A62" s="114" t="s">
        <v>96</v>
      </c>
      <c r="B62" s="111" t="s">
        <v>97</v>
      </c>
      <c r="C62" s="126" t="s">
        <v>98</v>
      </c>
      <c r="D62" s="2"/>
      <c r="E62" s="112"/>
      <c r="F62" s="2"/>
      <c r="G62" s="2"/>
      <c r="H62" s="2"/>
      <c r="I62" s="104"/>
      <c r="J62" s="104"/>
      <c r="K62" s="105"/>
      <c r="L62" s="105"/>
      <c r="M62" s="105"/>
      <c r="N62" s="172"/>
      <c r="O62" s="173"/>
      <c r="P62" s="169"/>
      <c r="Q62" s="169"/>
      <c r="R62" s="169"/>
      <c r="S62" s="169"/>
      <c r="T62" s="169"/>
      <c r="U62" s="169"/>
      <c r="V62" s="169"/>
      <c r="W62" s="169"/>
      <c r="X62" s="169"/>
    </row>
    <row r="63" spans="1:24" ht="18.75" x14ac:dyDescent="0.3">
      <c r="A63" s="119"/>
      <c r="B63" s="120"/>
      <c r="C63" s="111"/>
      <c r="D63" s="112"/>
      <c r="E63" s="112"/>
      <c r="F63" s="2"/>
      <c r="G63" s="2"/>
      <c r="H63" s="2"/>
      <c r="I63" s="104"/>
      <c r="J63" s="199" t="s">
        <v>95</v>
      </c>
      <c r="K63" s="199"/>
      <c r="L63" s="199"/>
      <c r="M63" s="199"/>
      <c r="N63" s="199"/>
      <c r="O63" s="199"/>
      <c r="P63" s="169"/>
      <c r="Q63" s="169"/>
      <c r="R63" s="169"/>
      <c r="S63" s="169"/>
      <c r="T63" s="169"/>
      <c r="U63" s="169"/>
      <c r="V63" s="169"/>
      <c r="W63" s="169"/>
      <c r="X63" s="169"/>
    </row>
    <row r="64" spans="1:24" ht="18.75" x14ac:dyDescent="0.3">
      <c r="A64" s="210" t="s">
        <v>99</v>
      </c>
      <c r="B64" s="213" t="s">
        <v>100</v>
      </c>
      <c r="C64" s="127" t="s">
        <v>101</v>
      </c>
      <c r="D64" s="128"/>
      <c r="E64" s="112"/>
      <c r="F64" s="2"/>
      <c r="G64" s="2"/>
      <c r="H64" s="2"/>
      <c r="I64" s="104"/>
      <c r="J64" s="104"/>
      <c r="K64" s="105"/>
      <c r="L64" s="105"/>
      <c r="M64" s="105"/>
      <c r="N64" s="107" t="s">
        <v>61</v>
      </c>
      <c r="O64" s="108">
        <f>O65+O66</f>
        <v>2927.37</v>
      </c>
      <c r="P64" s="109"/>
      <c r="Q64" s="109">
        <f>Q65+Q66</f>
        <v>2533.9899999999998</v>
      </c>
      <c r="R64" s="109"/>
      <c r="S64" s="109">
        <f>S65+S66</f>
        <v>2665.59</v>
      </c>
      <c r="T64" s="109"/>
      <c r="U64" s="109">
        <f>U65+U66</f>
        <v>2578.81</v>
      </c>
      <c r="V64" s="109"/>
      <c r="W64" s="109">
        <f>W65+W66</f>
        <v>2578.81</v>
      </c>
      <c r="X64" s="109"/>
    </row>
    <row r="65" spans="1:25" ht="17.649999999999999" customHeight="1" x14ac:dyDescent="0.3">
      <c r="A65" s="211"/>
      <c r="B65" s="214"/>
      <c r="C65" s="121" t="s">
        <v>102</v>
      </c>
      <c r="D65" s="2"/>
      <c r="E65" s="112"/>
      <c r="F65" s="2"/>
      <c r="G65" s="2"/>
      <c r="H65" s="2"/>
      <c r="I65" s="174"/>
      <c r="J65" s="246"/>
      <c r="K65" s="246"/>
      <c r="L65" s="246"/>
      <c r="M65" s="247"/>
      <c r="N65" s="107" t="s">
        <v>64</v>
      </c>
      <c r="O65" s="108">
        <v>65.66</v>
      </c>
      <c r="P65" s="109"/>
      <c r="Q65" s="109">
        <v>63.49</v>
      </c>
      <c r="R65" s="109"/>
      <c r="S65" s="109">
        <v>67.819999999999993</v>
      </c>
      <c r="T65" s="109"/>
      <c r="U65" s="109">
        <v>66.38</v>
      </c>
      <c r="V65" s="109"/>
      <c r="W65" s="109">
        <v>66.38</v>
      </c>
      <c r="X65" s="109"/>
    </row>
    <row r="66" spans="1:25" ht="17.649999999999999" customHeight="1" x14ac:dyDescent="0.3">
      <c r="A66" s="212"/>
      <c r="B66" s="215"/>
      <c r="C66" s="130" t="s">
        <v>103</v>
      </c>
      <c r="D66" s="2"/>
      <c r="E66" s="112"/>
      <c r="F66" s="2"/>
      <c r="G66" s="2"/>
      <c r="H66" s="2"/>
      <c r="I66" s="174"/>
      <c r="J66" s="246"/>
      <c r="K66" s="246"/>
      <c r="L66" s="246"/>
      <c r="M66" s="247"/>
      <c r="N66" s="113" t="s">
        <v>78</v>
      </c>
      <c r="O66" s="108">
        <v>2861.71</v>
      </c>
      <c r="P66" s="109"/>
      <c r="Q66" s="109">
        <v>2470.5</v>
      </c>
      <c r="R66" s="109"/>
      <c r="S66" s="109">
        <v>2597.77</v>
      </c>
      <c r="T66" s="109"/>
      <c r="U66" s="109">
        <v>2512.4299999999998</v>
      </c>
      <c r="V66" s="109"/>
      <c r="W66" s="109">
        <v>2512.4299999999998</v>
      </c>
      <c r="X66" s="109"/>
    </row>
    <row r="67" spans="1:25" ht="18" customHeight="1" x14ac:dyDescent="0.3">
      <c r="A67" s="119"/>
      <c r="B67" s="111"/>
      <c r="C67" s="131"/>
      <c r="D67" s="2"/>
      <c r="E67" s="2"/>
      <c r="F67" s="2"/>
      <c r="G67" s="2"/>
      <c r="H67" s="2"/>
      <c r="I67" s="174"/>
      <c r="J67" s="246"/>
      <c r="K67" s="246"/>
      <c r="L67" s="246"/>
      <c r="M67" s="247"/>
      <c r="N67" s="113"/>
      <c r="O67" s="108"/>
      <c r="P67" s="118"/>
      <c r="Q67" s="118"/>
      <c r="R67" s="118"/>
      <c r="S67" s="118"/>
      <c r="T67" s="118"/>
      <c r="U67" s="118"/>
      <c r="V67" s="118"/>
      <c r="W67" s="118"/>
      <c r="X67" s="118"/>
      <c r="Y67" s="132"/>
    </row>
    <row r="68" spans="1:25" ht="23.25" x14ac:dyDescent="0.2">
      <c r="A68" s="114" t="s">
        <v>104</v>
      </c>
      <c r="B68" s="111" t="s">
        <v>105</v>
      </c>
      <c r="C68" s="111">
        <v>1</v>
      </c>
      <c r="D68" s="2"/>
      <c r="E68" s="2"/>
      <c r="F68" s="2"/>
      <c r="G68" s="2"/>
      <c r="H68" s="2"/>
      <c r="I68" s="174"/>
      <c r="J68" s="246"/>
      <c r="K68" s="246"/>
      <c r="L68" s="246"/>
      <c r="M68" s="247"/>
      <c r="N68" s="216" t="s">
        <v>83</v>
      </c>
      <c r="O68" s="217"/>
      <c r="P68" s="208"/>
      <c r="Q68" s="208"/>
      <c r="R68" s="208"/>
      <c r="S68" s="208"/>
      <c r="T68" s="208"/>
      <c r="U68" s="208"/>
      <c r="V68" s="208"/>
      <c r="W68" s="208"/>
      <c r="X68" s="208"/>
    </row>
    <row r="69" spans="1:25" ht="70.5" customHeight="1" x14ac:dyDescent="0.2">
      <c r="A69" s="133"/>
      <c r="B69" s="134"/>
      <c r="C69" s="134"/>
      <c r="D69" s="2"/>
      <c r="E69" s="2"/>
      <c r="F69" s="2"/>
      <c r="G69" s="2"/>
      <c r="H69" s="2"/>
      <c r="I69" s="174"/>
      <c r="J69" s="246"/>
      <c r="K69" s="246"/>
      <c r="L69" s="246"/>
      <c r="M69" s="247"/>
      <c r="N69" s="216"/>
      <c r="O69" s="217"/>
      <c r="P69" s="209"/>
      <c r="Q69" s="209"/>
      <c r="R69" s="209"/>
      <c r="S69" s="209"/>
      <c r="T69" s="209"/>
      <c r="U69" s="209"/>
      <c r="V69" s="209"/>
      <c r="W69" s="209"/>
      <c r="X69" s="209"/>
    </row>
    <row r="70" spans="1:25" ht="20.25" x14ac:dyDescent="0.2">
      <c r="A70" s="133"/>
      <c r="B70" s="134"/>
      <c r="C70" s="134"/>
      <c r="D70" s="2"/>
      <c r="E70" s="2"/>
      <c r="F70" s="2"/>
      <c r="G70" s="2"/>
      <c r="H70" s="2"/>
      <c r="I70" s="174"/>
      <c r="J70" s="246"/>
      <c r="K70" s="246"/>
      <c r="L70" s="246"/>
      <c r="M70" s="246"/>
      <c r="N70" s="124"/>
      <c r="O70" s="205" t="s">
        <v>5</v>
      </c>
      <c r="P70" s="205"/>
      <c r="Q70" s="206" t="s">
        <v>6</v>
      </c>
      <c r="R70" s="206"/>
      <c r="S70" s="206" t="s">
        <v>7</v>
      </c>
      <c r="T70" s="206"/>
      <c r="U70" s="206" t="s">
        <v>8</v>
      </c>
      <c r="V70" s="206"/>
      <c r="W70" s="206" t="s">
        <v>9</v>
      </c>
      <c r="X70" s="206"/>
    </row>
    <row r="71" spans="1:25" ht="20.25" x14ac:dyDescent="0.3">
      <c r="A71" s="133"/>
      <c r="B71" s="134"/>
      <c r="C71" s="134"/>
      <c r="D71" s="2"/>
      <c r="E71" s="2"/>
      <c r="F71" s="2"/>
      <c r="G71" s="2"/>
      <c r="H71" s="2"/>
      <c r="I71" s="174"/>
      <c r="J71" s="246"/>
      <c r="K71" s="246"/>
      <c r="L71" s="246"/>
      <c r="M71" s="246"/>
      <c r="N71" s="174"/>
      <c r="O71" s="174"/>
      <c r="P71" s="174"/>
      <c r="Q71" s="169"/>
      <c r="R71" s="169"/>
      <c r="S71" s="169"/>
      <c r="T71" s="169"/>
      <c r="U71" s="169"/>
      <c r="V71" s="169"/>
      <c r="W71" s="169"/>
      <c r="X71" s="169"/>
    </row>
    <row r="72" spans="1:25" s="177" customFormat="1" ht="20.25" x14ac:dyDescent="0.3">
      <c r="A72" s="175"/>
      <c r="B72" s="176"/>
      <c r="C72" s="176"/>
      <c r="I72" s="178"/>
      <c r="J72" s="178"/>
      <c r="K72" s="178"/>
      <c r="L72" s="245" t="s">
        <v>106</v>
      </c>
      <c r="M72" s="245"/>
      <c r="N72" s="245"/>
      <c r="O72" s="245"/>
      <c r="P72" s="245"/>
      <c r="Q72" s="245"/>
      <c r="R72" s="179"/>
      <c r="S72" s="179"/>
      <c r="T72" s="179"/>
      <c r="U72" s="179"/>
      <c r="V72" s="179"/>
      <c r="W72" s="179"/>
      <c r="X72" s="179"/>
    </row>
    <row r="73" spans="1:25" s="177" customFormat="1" ht="20.25" x14ac:dyDescent="0.3">
      <c r="A73" s="175"/>
      <c r="B73" s="176"/>
      <c r="C73" s="176"/>
      <c r="I73" s="180"/>
      <c r="J73" s="181"/>
      <c r="K73" s="181"/>
      <c r="L73" s="181"/>
      <c r="M73" s="181"/>
      <c r="N73" s="182" t="s">
        <v>61</v>
      </c>
      <c r="O73" s="183">
        <v>2500</v>
      </c>
      <c r="P73" s="184"/>
      <c r="Q73" s="184">
        <v>2500</v>
      </c>
      <c r="R73" s="184"/>
      <c r="S73" s="184">
        <v>2500</v>
      </c>
      <c r="T73" s="184"/>
      <c r="U73" s="184">
        <v>2500</v>
      </c>
      <c r="V73" s="184"/>
      <c r="W73" s="184">
        <v>2500</v>
      </c>
      <c r="X73" s="184"/>
    </row>
    <row r="74" spans="1:25" ht="29.25" customHeight="1" x14ac:dyDescent="0.3">
      <c r="A74" s="133"/>
      <c r="B74" s="134"/>
      <c r="C74" s="134"/>
      <c r="D74" s="2"/>
      <c r="E74" s="2"/>
      <c r="F74" s="2"/>
      <c r="G74" s="2"/>
      <c r="H74" s="2"/>
      <c r="I74" s="168"/>
      <c r="J74" s="185"/>
      <c r="K74" s="185"/>
      <c r="L74" s="185"/>
      <c r="M74" s="185"/>
      <c r="N74" s="140" t="s">
        <v>64</v>
      </c>
      <c r="O74" s="141">
        <v>65.66</v>
      </c>
      <c r="P74" s="109"/>
      <c r="Q74" s="109">
        <v>63.49</v>
      </c>
      <c r="R74" s="109"/>
      <c r="S74" s="109">
        <v>67.819999999999993</v>
      </c>
      <c r="T74" s="109"/>
      <c r="U74" s="109">
        <v>66.38</v>
      </c>
      <c r="V74" s="109"/>
      <c r="W74" s="109">
        <v>66.38</v>
      </c>
      <c r="X74" s="109"/>
    </row>
    <row r="75" spans="1:25" ht="32.25" customHeight="1" x14ac:dyDescent="0.3">
      <c r="A75" s="145"/>
      <c r="B75" s="2"/>
      <c r="C75" s="2"/>
      <c r="D75" s="2"/>
      <c r="E75" s="2"/>
      <c r="F75" s="2"/>
      <c r="G75" s="2"/>
      <c r="H75" s="2"/>
      <c r="I75" s="186"/>
      <c r="J75" s="185"/>
      <c r="K75" s="185"/>
      <c r="L75" s="185"/>
      <c r="M75" s="185"/>
      <c r="N75" s="142" t="s">
        <v>78</v>
      </c>
      <c r="O75" s="141">
        <f>O73-O74</f>
        <v>2434.34</v>
      </c>
      <c r="P75" s="109"/>
      <c r="Q75" s="109">
        <f>Q73-Q74</f>
        <v>2436.5100000000002</v>
      </c>
      <c r="R75" s="109"/>
      <c r="S75" s="109">
        <f>S73-S74</f>
        <v>2432.1799999999998</v>
      </c>
      <c r="T75" s="109"/>
      <c r="U75" s="109">
        <f>U73-U74</f>
        <v>2433.62</v>
      </c>
      <c r="V75" s="109"/>
      <c r="W75" s="109">
        <f>W73-W74</f>
        <v>2433.62</v>
      </c>
      <c r="X75" s="109"/>
    </row>
    <row r="76" spans="1:25" ht="20.25" customHeight="1" x14ac:dyDescent="0.3">
      <c r="A76" s="145"/>
      <c r="B76" s="2"/>
      <c r="C76" s="2"/>
      <c r="D76" s="2"/>
      <c r="E76" s="2"/>
      <c r="F76" s="2"/>
      <c r="G76" s="2"/>
      <c r="H76" s="2"/>
      <c r="J76" s="185"/>
      <c r="K76" s="185"/>
      <c r="L76" s="185"/>
      <c r="M76" s="185"/>
      <c r="N76" s="142"/>
      <c r="O76" s="141"/>
      <c r="P76" s="118"/>
      <c r="Q76" s="118"/>
      <c r="R76" s="118"/>
      <c r="S76" s="118"/>
      <c r="T76" s="118"/>
      <c r="U76" s="118"/>
      <c r="V76" s="118"/>
      <c r="W76" s="118"/>
      <c r="X76" s="118"/>
    </row>
    <row r="77" spans="1:25" ht="50.25" customHeight="1" x14ac:dyDescent="0.3">
      <c r="A77" s="145"/>
      <c r="B77" s="2"/>
      <c r="C77" s="2"/>
      <c r="D77" s="2"/>
      <c r="E77" s="2"/>
      <c r="F77" s="2"/>
      <c r="G77" s="2"/>
      <c r="H77" s="2"/>
      <c r="J77" s="185"/>
      <c r="K77" s="185"/>
      <c r="L77" s="185"/>
      <c r="M77" s="185"/>
      <c r="N77" s="142" t="s">
        <v>83</v>
      </c>
      <c r="O77" s="143"/>
      <c r="P77" s="144"/>
      <c r="Q77" s="144"/>
      <c r="R77" s="144"/>
      <c r="S77" s="144"/>
      <c r="T77" s="144"/>
      <c r="U77" s="144"/>
      <c r="V77" s="144"/>
      <c r="W77" s="144"/>
      <c r="X77" s="144"/>
    </row>
    <row r="78" spans="1:25" ht="35.25" customHeight="1" x14ac:dyDescent="0.3">
      <c r="A78" s="145"/>
      <c r="B78" s="2"/>
      <c r="C78" s="2"/>
      <c r="D78" s="2"/>
      <c r="E78" s="2"/>
      <c r="F78" s="2"/>
      <c r="G78" s="2"/>
      <c r="H78" s="2"/>
      <c r="J78" s="185"/>
      <c r="K78" s="185"/>
      <c r="L78" s="185"/>
      <c r="M78" s="185"/>
      <c r="N78" s="185"/>
      <c r="O78" s="185"/>
      <c r="P78" s="169"/>
      <c r="Q78" s="169"/>
      <c r="R78" s="169"/>
      <c r="S78" s="169"/>
      <c r="T78" s="169"/>
      <c r="U78" s="169"/>
      <c r="V78" s="169"/>
      <c r="W78" s="169"/>
      <c r="X78" s="169"/>
    </row>
    <row r="79" spans="1:25" ht="21.75" customHeight="1" x14ac:dyDescent="0.2">
      <c r="A79" s="145"/>
      <c r="B79" s="2"/>
      <c r="C79" s="2"/>
      <c r="D79" s="2"/>
      <c r="E79" s="2"/>
      <c r="F79" s="2"/>
      <c r="G79" s="2"/>
      <c r="H79" s="2"/>
      <c r="J79" s="185"/>
      <c r="L79" s="3" t="s">
        <v>107</v>
      </c>
      <c r="O79" s="5">
        <f>O73-O56</f>
        <v>2500</v>
      </c>
      <c r="P79" s="146"/>
      <c r="Q79" s="146">
        <f>Q73-Q56</f>
        <v>2500</v>
      </c>
      <c r="R79" s="146"/>
      <c r="S79" s="146">
        <f>S73-S56</f>
        <v>2500</v>
      </c>
      <c r="T79" s="146"/>
      <c r="U79" s="146">
        <f>U73-U56</f>
        <v>2500</v>
      </c>
      <c r="V79" s="146"/>
      <c r="W79" s="146">
        <f>W73-W56</f>
        <v>2500</v>
      </c>
      <c r="X79" s="146"/>
    </row>
    <row r="80" spans="1:25" ht="15.75" customHeight="1" x14ac:dyDescent="0.3">
      <c r="A80" s="145"/>
      <c r="B80" s="2"/>
      <c r="C80" s="2"/>
      <c r="D80" s="2"/>
      <c r="E80" s="2"/>
      <c r="F80" s="2"/>
      <c r="G80" s="2"/>
      <c r="H80" s="2"/>
      <c r="J80" s="185"/>
      <c r="K80" s="185"/>
      <c r="L80" s="185"/>
      <c r="M80" s="185"/>
      <c r="N80" s="185"/>
      <c r="O80" s="185"/>
      <c r="P80" s="169"/>
      <c r="Q80" s="169"/>
      <c r="R80" s="169"/>
      <c r="S80" s="169"/>
      <c r="T80" s="169"/>
      <c r="U80" s="169"/>
      <c r="V80" s="169"/>
      <c r="W80" s="169"/>
      <c r="X80" s="169"/>
    </row>
    <row r="81" spans="1:25" ht="12.75" customHeight="1" x14ac:dyDescent="0.3">
      <c r="A81" s="145"/>
      <c r="B81" s="2"/>
      <c r="C81" s="2"/>
      <c r="D81" s="2"/>
      <c r="E81" s="2"/>
      <c r="F81" s="2"/>
      <c r="G81" s="2"/>
      <c r="H81" s="2"/>
      <c r="J81" s="185"/>
      <c r="K81" s="185"/>
      <c r="L81" s="185"/>
      <c r="M81" s="185"/>
      <c r="N81" s="185"/>
      <c r="O81" s="185"/>
      <c r="P81" s="169"/>
      <c r="Q81" s="169"/>
      <c r="R81" s="169"/>
      <c r="S81" s="169"/>
      <c r="T81" s="169"/>
      <c r="U81" s="169"/>
      <c r="V81" s="169"/>
      <c r="W81" s="169"/>
      <c r="X81" s="169"/>
    </row>
    <row r="82" spans="1:25" ht="12.75" customHeight="1" x14ac:dyDescent="0.2">
      <c r="A82" s="145"/>
      <c r="B82" s="2"/>
      <c r="C82" s="2"/>
      <c r="D82" s="2"/>
      <c r="E82" s="2"/>
      <c r="F82" s="2"/>
      <c r="G82" s="2"/>
      <c r="H82" s="2"/>
      <c r="I82" s="187"/>
      <c r="J82" s="171"/>
      <c r="K82" s="171"/>
      <c r="L82" s="171"/>
      <c r="M82" s="171"/>
      <c r="N82" s="171"/>
      <c r="O82" s="171"/>
      <c r="P82" s="244"/>
      <c r="Q82" s="244"/>
      <c r="R82" s="244"/>
      <c r="S82" s="244"/>
      <c r="T82" s="244"/>
      <c r="U82" s="244"/>
      <c r="V82" s="244"/>
      <c r="W82" s="244"/>
      <c r="X82" s="244"/>
      <c r="Y82" s="112"/>
    </row>
    <row r="83" spans="1:25" ht="22.5" customHeight="1" x14ac:dyDescent="0.2">
      <c r="A83" s="145"/>
      <c r="B83" s="2"/>
      <c r="C83" s="2"/>
      <c r="D83" s="2"/>
      <c r="E83" s="2"/>
      <c r="F83" s="2"/>
      <c r="G83" s="2"/>
      <c r="H83" s="2"/>
      <c r="I83" s="187"/>
      <c r="J83" s="171"/>
      <c r="K83" s="171"/>
      <c r="L83" s="171"/>
      <c r="M83" s="171"/>
      <c r="N83" s="171"/>
      <c r="O83" s="171"/>
      <c r="P83" s="244"/>
      <c r="Q83" s="244"/>
      <c r="R83" s="244"/>
      <c r="S83" s="244"/>
      <c r="T83" s="244"/>
      <c r="U83" s="244"/>
      <c r="V83" s="244"/>
      <c r="W83" s="244"/>
      <c r="X83" s="244"/>
      <c r="Y83" s="112"/>
    </row>
    <row r="84" spans="1:25" ht="18.75" x14ac:dyDescent="0.25">
      <c r="A84" s="2"/>
      <c r="B84" s="2"/>
      <c r="C84" s="2"/>
      <c r="D84" s="2"/>
      <c r="E84" s="2"/>
      <c r="F84" s="2"/>
      <c r="G84" s="2"/>
      <c r="H84" s="2"/>
      <c r="I84" s="220"/>
      <c r="J84" s="220"/>
      <c r="K84" s="220"/>
      <c r="L84" s="220"/>
      <c r="M84" s="220"/>
      <c r="N84" s="220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12"/>
    </row>
    <row r="85" spans="1:25" ht="25.15" customHeight="1" x14ac:dyDescent="0.3">
      <c r="A85" s="2"/>
      <c r="B85" s="2"/>
      <c r="C85" s="2"/>
      <c r="D85" s="2"/>
      <c r="E85" s="2"/>
      <c r="F85" s="2"/>
      <c r="G85" s="2"/>
      <c r="H85" s="2"/>
      <c r="I85" s="187"/>
      <c r="J85" s="187"/>
      <c r="K85" s="187"/>
      <c r="L85" s="187"/>
      <c r="M85" s="187"/>
      <c r="N85" s="172"/>
      <c r="O85" s="173"/>
      <c r="P85" s="189"/>
      <c r="Q85" s="189"/>
      <c r="R85" s="189"/>
      <c r="S85" s="189"/>
      <c r="T85" s="189"/>
      <c r="U85" s="189"/>
      <c r="V85" s="189"/>
      <c r="W85" s="189"/>
      <c r="X85" s="189"/>
      <c r="Y85" s="112"/>
    </row>
    <row r="86" spans="1:25" ht="26.65" customHeight="1" x14ac:dyDescent="0.3">
      <c r="A86" s="2"/>
      <c r="B86" s="2"/>
      <c r="C86" s="2"/>
      <c r="D86" s="2"/>
      <c r="E86" s="2"/>
      <c r="F86" s="2"/>
      <c r="G86" s="2"/>
      <c r="H86" s="2"/>
      <c r="I86" s="187"/>
      <c r="J86" s="187"/>
      <c r="K86" s="187"/>
      <c r="L86" s="187"/>
      <c r="M86" s="187"/>
      <c r="N86" s="172"/>
      <c r="O86" s="173"/>
      <c r="P86" s="189"/>
      <c r="Q86" s="189"/>
      <c r="R86" s="189"/>
      <c r="S86" s="189"/>
      <c r="T86" s="189"/>
      <c r="U86" s="189"/>
      <c r="V86" s="189"/>
      <c r="W86" s="189"/>
      <c r="X86" s="189"/>
      <c r="Y86" s="112"/>
    </row>
    <row r="87" spans="1:25" ht="18.75" x14ac:dyDescent="0.3">
      <c r="I87" s="187"/>
      <c r="J87" s="187"/>
      <c r="K87" s="190"/>
      <c r="L87" s="190"/>
      <c r="M87" s="190"/>
      <c r="N87" s="124"/>
      <c r="O87" s="173"/>
      <c r="P87" s="189"/>
      <c r="Q87" s="189"/>
      <c r="R87" s="189"/>
      <c r="S87" s="189"/>
      <c r="T87" s="189"/>
      <c r="U87" s="189"/>
      <c r="V87" s="189"/>
      <c r="W87" s="189"/>
      <c r="X87" s="189"/>
      <c r="Y87" s="112"/>
    </row>
    <row r="88" spans="1:25" ht="18.75" x14ac:dyDescent="0.3">
      <c r="B88" s="191" t="s">
        <v>115</v>
      </c>
      <c r="C88" s="191"/>
      <c r="I88" s="170"/>
      <c r="J88" s="170"/>
      <c r="K88" s="170"/>
      <c r="L88" s="170"/>
      <c r="M88" s="170"/>
      <c r="N88" s="124"/>
      <c r="O88" s="173"/>
      <c r="P88" s="189"/>
      <c r="Q88" s="189"/>
      <c r="R88" s="189"/>
      <c r="S88" s="189"/>
      <c r="T88" s="189"/>
      <c r="U88" s="189"/>
      <c r="V88" s="189"/>
      <c r="W88" s="189"/>
      <c r="X88" s="189"/>
      <c r="Y88" s="112"/>
    </row>
    <row r="89" spans="1:25" ht="18" x14ac:dyDescent="0.2">
      <c r="B89" s="191"/>
      <c r="C89" s="191"/>
      <c r="I89" s="170"/>
      <c r="J89" s="170"/>
      <c r="K89" s="170"/>
      <c r="L89" s="170"/>
      <c r="M89" s="170"/>
      <c r="N89" s="200"/>
      <c r="O89" s="201"/>
      <c r="P89" s="244"/>
      <c r="Q89" s="244"/>
      <c r="R89" s="244"/>
      <c r="S89" s="244"/>
      <c r="T89" s="244"/>
      <c r="U89" s="244"/>
      <c r="V89" s="244"/>
      <c r="W89" s="244"/>
      <c r="X89" s="244"/>
      <c r="Y89" s="112"/>
    </row>
    <row r="90" spans="1:25" ht="18" x14ac:dyDescent="0.2">
      <c r="B90" s="191" t="s">
        <v>116</v>
      </c>
      <c r="C90" s="191">
        <f>1500 * 11.21%</f>
        <v>168.15</v>
      </c>
      <c r="I90" s="170"/>
      <c r="J90" s="170"/>
      <c r="K90" s="170"/>
      <c r="L90" s="170"/>
      <c r="M90" s="170"/>
      <c r="N90" s="200"/>
      <c r="O90" s="201"/>
      <c r="P90" s="244"/>
      <c r="Q90" s="244"/>
      <c r="R90" s="244"/>
      <c r="S90" s="244"/>
      <c r="T90" s="244"/>
      <c r="U90" s="244"/>
      <c r="V90" s="244"/>
      <c r="W90" s="244"/>
      <c r="X90" s="244"/>
      <c r="Y90" s="112"/>
    </row>
    <row r="91" spans="1:25" ht="18.75" x14ac:dyDescent="0.2">
      <c r="B91" s="191"/>
      <c r="C91" s="191">
        <f>1500+C90</f>
        <v>1668.15</v>
      </c>
      <c r="I91" s="170"/>
      <c r="J91" s="170"/>
      <c r="K91" s="170"/>
      <c r="L91" s="170"/>
      <c r="M91" s="170"/>
      <c r="N91" s="124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112"/>
    </row>
    <row r="92" spans="1:25" ht="18.75" x14ac:dyDescent="0.25">
      <c r="B92" s="191"/>
      <c r="C92" s="191" t="s">
        <v>117</v>
      </c>
      <c r="I92" s="220"/>
      <c r="J92" s="220"/>
      <c r="K92" s="220"/>
      <c r="L92" s="220"/>
      <c r="M92" s="220"/>
      <c r="N92" s="220"/>
      <c r="O92" s="188"/>
      <c r="P92" s="188"/>
      <c r="Q92" s="188"/>
      <c r="R92" s="188"/>
      <c r="S92" s="188"/>
      <c r="T92" s="188"/>
      <c r="U92" s="188"/>
      <c r="V92" s="188"/>
      <c r="W92" s="188"/>
      <c r="X92" s="188"/>
      <c r="Y92" s="112"/>
    </row>
    <row r="93" spans="1:25" ht="18.75" x14ac:dyDescent="0.3">
      <c r="I93" s="187"/>
      <c r="J93" s="187"/>
      <c r="K93" s="187"/>
      <c r="L93" s="187"/>
      <c r="M93" s="187"/>
      <c r="N93" s="172"/>
      <c r="O93" s="173"/>
      <c r="P93" s="189"/>
      <c r="Q93" s="189"/>
      <c r="R93" s="189"/>
      <c r="S93" s="189"/>
      <c r="T93" s="189"/>
      <c r="U93" s="189"/>
      <c r="V93" s="189"/>
      <c r="W93" s="189"/>
      <c r="X93" s="189"/>
      <c r="Y93" s="112"/>
    </row>
    <row r="94" spans="1:25" ht="18.75" x14ac:dyDescent="0.3">
      <c r="B94" s="191" t="s">
        <v>118</v>
      </c>
      <c r="C94" s="191">
        <f>(O36+Q36+S36+U36+W36)/5</f>
        <v>2656.9135835576762</v>
      </c>
      <c r="I94" s="187"/>
      <c r="J94" s="187"/>
      <c r="K94" s="187"/>
      <c r="L94" s="187"/>
      <c r="M94" s="187"/>
      <c r="N94" s="172"/>
      <c r="O94" s="173"/>
      <c r="P94" s="189"/>
      <c r="Q94" s="189"/>
      <c r="R94" s="189"/>
      <c r="S94" s="189"/>
      <c r="T94" s="189"/>
      <c r="U94" s="189"/>
      <c r="V94" s="189"/>
      <c r="W94" s="189"/>
      <c r="X94" s="189"/>
      <c r="Y94" s="112"/>
    </row>
    <row r="95" spans="1:25" ht="18.75" x14ac:dyDescent="0.3">
      <c r="C95" s="191" t="s">
        <v>119</v>
      </c>
      <c r="I95" s="187"/>
      <c r="J95" s="187"/>
      <c r="K95" s="187"/>
      <c r="L95" s="187"/>
      <c r="M95" s="187"/>
      <c r="N95" s="124"/>
      <c r="O95" s="173"/>
      <c r="P95" s="189"/>
      <c r="Q95" s="189"/>
      <c r="R95" s="189"/>
      <c r="S95" s="189"/>
      <c r="T95" s="189"/>
      <c r="U95" s="189"/>
      <c r="V95" s="189"/>
      <c r="W95" s="189"/>
      <c r="X95" s="189"/>
      <c r="Y95" s="112"/>
    </row>
    <row r="96" spans="1:25" ht="18.75" x14ac:dyDescent="0.3">
      <c r="I96" s="187"/>
      <c r="J96" s="187"/>
      <c r="K96" s="187"/>
      <c r="L96" s="187"/>
      <c r="M96" s="187"/>
      <c r="N96" s="124"/>
      <c r="O96" s="173"/>
      <c r="P96" s="189"/>
      <c r="Q96" s="189"/>
      <c r="R96" s="189"/>
      <c r="S96" s="189"/>
      <c r="T96" s="189"/>
      <c r="U96" s="189"/>
      <c r="V96" s="189"/>
      <c r="W96" s="189"/>
      <c r="X96" s="189"/>
      <c r="Y96" s="112"/>
    </row>
    <row r="97" spans="1:25" ht="37.5" customHeight="1" x14ac:dyDescent="0.3">
      <c r="I97" s="187"/>
      <c r="J97" s="187"/>
      <c r="K97" s="187"/>
      <c r="L97" s="187"/>
      <c r="M97" s="187"/>
      <c r="N97" s="124"/>
      <c r="O97" s="192"/>
      <c r="P97" s="193"/>
      <c r="Q97" s="193"/>
      <c r="R97" s="193"/>
      <c r="S97" s="193"/>
      <c r="T97" s="193"/>
      <c r="U97" s="193"/>
      <c r="V97" s="193"/>
      <c r="W97" s="193"/>
      <c r="X97" s="193"/>
      <c r="Y97" s="112"/>
    </row>
    <row r="98" spans="1:25" x14ac:dyDescent="0.2">
      <c r="I98" s="187"/>
      <c r="J98" s="187"/>
      <c r="K98" s="187"/>
      <c r="L98" s="187"/>
      <c r="M98" s="187"/>
      <c r="N98" s="187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</row>
    <row r="99" spans="1:25" ht="31.5" customHeight="1" x14ac:dyDescent="0.2">
      <c r="I99" s="187"/>
      <c r="J99" s="187"/>
      <c r="K99" s="187"/>
      <c r="L99" s="187"/>
      <c r="M99" s="187"/>
      <c r="N99" s="187"/>
      <c r="O99" s="112"/>
      <c r="P99" s="117"/>
      <c r="Q99" s="117"/>
      <c r="R99" s="117"/>
      <c r="S99" s="117"/>
      <c r="T99" s="117"/>
      <c r="U99" s="117"/>
      <c r="V99" s="117"/>
      <c r="W99" s="117"/>
      <c r="X99" s="117"/>
      <c r="Y99" s="112"/>
    </row>
    <row r="100" spans="1:25" s="5" customFormat="1" x14ac:dyDescent="0.2">
      <c r="A100" s="6"/>
      <c r="I100" s="187"/>
      <c r="J100" s="187"/>
      <c r="K100" s="187"/>
      <c r="L100" s="187"/>
      <c r="M100" s="187"/>
      <c r="N100" s="187"/>
      <c r="O100" s="112"/>
      <c r="P100" s="112"/>
      <c r="Q100" s="112"/>
      <c r="R100" s="112"/>
      <c r="S100" s="112"/>
      <c r="T100" s="112"/>
      <c r="U100" s="112"/>
      <c r="V100" s="112"/>
      <c r="W100" s="112"/>
      <c r="X100" s="112"/>
      <c r="Y100" s="112"/>
    </row>
    <row r="101" spans="1:25" x14ac:dyDescent="0.2">
      <c r="I101" s="187"/>
      <c r="J101" s="187"/>
      <c r="K101" s="187"/>
      <c r="L101" s="187"/>
      <c r="M101" s="187"/>
      <c r="N101" s="187"/>
      <c r="O101" s="112"/>
      <c r="P101" s="112"/>
      <c r="Q101" s="112"/>
      <c r="R101" s="112"/>
      <c r="S101" s="112"/>
      <c r="T101" s="112"/>
      <c r="U101" s="112"/>
      <c r="V101" s="112"/>
      <c r="W101" s="112"/>
      <c r="X101" s="112"/>
      <c r="Y101" s="112"/>
    </row>
  </sheetData>
  <mergeCells count="106">
    <mergeCell ref="D6:H6"/>
    <mergeCell ref="I6:N6"/>
    <mergeCell ref="I7:N7"/>
    <mergeCell ref="O7:P7"/>
    <mergeCell ref="Q7:R7"/>
    <mergeCell ref="S7:T7"/>
    <mergeCell ref="A2:X2"/>
    <mergeCell ref="A3:X3"/>
    <mergeCell ref="A5:A6"/>
    <mergeCell ref="B5:C6"/>
    <mergeCell ref="D5:N5"/>
    <mergeCell ref="O5:P5"/>
    <mergeCell ref="Q5:R5"/>
    <mergeCell ref="S5:T5"/>
    <mergeCell ref="U5:V5"/>
    <mergeCell ref="W5:X5"/>
    <mergeCell ref="U7:V7"/>
    <mergeCell ref="W7:X7"/>
    <mergeCell ref="B36:C36"/>
    <mergeCell ref="B38:C38"/>
    <mergeCell ref="B40:C40"/>
    <mergeCell ref="I42:N42"/>
    <mergeCell ref="O42:P42"/>
    <mergeCell ref="Q42:R42"/>
    <mergeCell ref="S42:T42"/>
    <mergeCell ref="U42:V42"/>
    <mergeCell ref="W48:W49"/>
    <mergeCell ref="X48:X49"/>
    <mergeCell ref="I50:N50"/>
    <mergeCell ref="W42:X42"/>
    <mergeCell ref="J43:O43"/>
    <mergeCell ref="A44:A48"/>
    <mergeCell ref="B44:B48"/>
    <mergeCell ref="N48:N49"/>
    <mergeCell ref="O48:O49"/>
    <mergeCell ref="P48:P49"/>
    <mergeCell ref="Q48:Q49"/>
    <mergeCell ref="R48:R49"/>
    <mergeCell ref="S48:S49"/>
    <mergeCell ref="A52:A56"/>
    <mergeCell ref="B52:B56"/>
    <mergeCell ref="J53:O53"/>
    <mergeCell ref="J55:M61"/>
    <mergeCell ref="N60:N61"/>
    <mergeCell ref="O60:O61"/>
    <mergeCell ref="T48:T49"/>
    <mergeCell ref="U48:U49"/>
    <mergeCell ref="V48:V49"/>
    <mergeCell ref="V60:V61"/>
    <mergeCell ref="W60:W61"/>
    <mergeCell ref="X60:X61"/>
    <mergeCell ref="J63:O63"/>
    <mergeCell ref="A64:A66"/>
    <mergeCell ref="B64:B66"/>
    <mergeCell ref="J65:M69"/>
    <mergeCell ref="N68:N69"/>
    <mergeCell ref="O68:O69"/>
    <mergeCell ref="P68:P69"/>
    <mergeCell ref="P60:P61"/>
    <mergeCell ref="Q60:Q61"/>
    <mergeCell ref="R60:R61"/>
    <mergeCell ref="S60:S61"/>
    <mergeCell ref="T60:T61"/>
    <mergeCell ref="U60:U61"/>
    <mergeCell ref="L72:Q72"/>
    <mergeCell ref="P82:P83"/>
    <mergeCell ref="Q82:Q83"/>
    <mergeCell ref="R82:R83"/>
    <mergeCell ref="S82:S83"/>
    <mergeCell ref="T82:T83"/>
    <mergeCell ref="W68:W69"/>
    <mergeCell ref="X68:X69"/>
    <mergeCell ref="J70:M71"/>
    <mergeCell ref="O70:P70"/>
    <mergeCell ref="Q70:R70"/>
    <mergeCell ref="S70:T70"/>
    <mergeCell ref="U70:V70"/>
    <mergeCell ref="W70:X70"/>
    <mergeCell ref="Q68:Q69"/>
    <mergeCell ref="R68:R69"/>
    <mergeCell ref="S68:S69"/>
    <mergeCell ref="T68:T69"/>
    <mergeCell ref="U68:U69"/>
    <mergeCell ref="V68:V69"/>
    <mergeCell ref="U82:U83"/>
    <mergeCell ref="V82:V83"/>
    <mergeCell ref="W82:W83"/>
    <mergeCell ref="X82:X83"/>
    <mergeCell ref="I84:N84"/>
    <mergeCell ref="N89:N90"/>
    <mergeCell ref="O89:O90"/>
    <mergeCell ref="P89:P90"/>
    <mergeCell ref="Q89:Q90"/>
    <mergeCell ref="R89:R90"/>
    <mergeCell ref="O91:P91"/>
    <mergeCell ref="Q91:R91"/>
    <mergeCell ref="S91:T91"/>
    <mergeCell ref="U91:V91"/>
    <mergeCell ref="W91:X91"/>
    <mergeCell ref="I92:N92"/>
    <mergeCell ref="S89:S90"/>
    <mergeCell ref="T89:T90"/>
    <mergeCell ref="U89:U90"/>
    <mergeCell ref="V89:V90"/>
    <mergeCell ref="W89:W90"/>
    <mergeCell ref="X89:X9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студенты</vt:lpstr>
      <vt:lpstr>прочие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Замуруева Юлия Сергеевна</dc:creator>
  <cp:lastModifiedBy>Дарья Сергеевна Петрушкина</cp:lastModifiedBy>
  <dcterms:created xsi:type="dcterms:W3CDTF">2026-10-05T07:47:46Z</dcterms:created>
  <dcterms:modified xsi:type="dcterms:W3CDTF">2026-10-05T08:08:40Z</dcterms:modified>
</cp:coreProperties>
</file>